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xr:revisionPtr revIDLastSave="0" documentId="8_{C34A9D91-B4A7-4A2E-A8FC-123E859A428A}" xr6:coauthVersionLast="47" xr6:coauthVersionMax="47" xr10:uidLastSave="{00000000-0000-0000-0000-000000000000}"/>
  <bookViews>
    <workbookView xWindow="26925" yWindow="615" windowWidth="22680" windowHeight="20265" activeTab="5" xr2:uid="{00000000-000D-0000-FFFF-FFFF00000000}"/>
  </bookViews>
  <sheets>
    <sheet name="INFO" sheetId="20" r:id="rId1"/>
    <sheet name="Priser" sheetId="17" r:id="rId2"/>
    <sheet name="Indata" sheetId="12" r:id="rId3"/>
    <sheet name="Förbrukning" sheetId="19" r:id="rId4"/>
    <sheet name="Uttag" sheetId="10" r:id="rId5"/>
    <sheet name="Sammanställning " sheetId="16" r:id="rId6"/>
    <sheet name="Listor" sheetId="18"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9" i="12" l="1"/>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33" i="10"/>
  <c r="I34" i="10"/>
  <c r="I35" i="10"/>
  <c r="I36" i="10"/>
  <c r="I37" i="10"/>
  <c r="I38" i="10"/>
  <c r="I39" i="10"/>
  <c r="I40" i="10"/>
  <c r="I41" i="10"/>
  <c r="I42" i="10"/>
  <c r="I43" i="10"/>
  <c r="I44" i="10"/>
  <c r="I45" i="10"/>
  <c r="I46" i="10"/>
  <c r="I47" i="10"/>
  <c r="I48" i="10"/>
  <c r="I49" i="10"/>
  <c r="I50" i="10"/>
  <c r="I51" i="10"/>
  <c r="I52" i="10"/>
  <c r="I53" i="10"/>
  <c r="I54" i="10"/>
  <c r="I55" i="10"/>
  <c r="I56" i="10"/>
  <c r="I57" i="10"/>
  <c r="I58" i="10"/>
  <c r="I59" i="10"/>
  <c r="I60" i="10"/>
  <c r="I61" i="10"/>
  <c r="I62" i="10"/>
  <c r="I63" i="10"/>
  <c r="I64" i="10"/>
  <c r="I65" i="10"/>
  <c r="I66" i="10"/>
  <c r="I67" i="10"/>
  <c r="I68" i="10"/>
  <c r="I69" i="10"/>
  <c r="I70" i="10"/>
  <c r="I71" i="10"/>
  <c r="I72" i="10"/>
  <c r="I73" i="10"/>
  <c r="I74" i="10"/>
  <c r="I75" i="10"/>
  <c r="I76" i="10"/>
  <c r="I77" i="10"/>
  <c r="I78" i="10"/>
  <c r="I79" i="10"/>
  <c r="I80" i="10"/>
  <c r="I81" i="10"/>
  <c r="I82" i="10"/>
  <c r="I83" i="10"/>
  <c r="I84" i="10"/>
  <c r="I85" i="10"/>
  <c r="I86" i="10"/>
  <c r="I87" i="10"/>
  <c r="I88" i="10"/>
  <c r="I89" i="10"/>
  <c r="I90" i="10"/>
  <c r="I91" i="10"/>
  <c r="I92" i="10"/>
  <c r="I93" i="10"/>
  <c r="I94" i="10"/>
  <c r="I95" i="10"/>
  <c r="I96" i="10"/>
  <c r="I97" i="10"/>
  <c r="I98" i="10"/>
  <c r="I99" i="10"/>
  <c r="I100" i="10"/>
  <c r="I101" i="10"/>
  <c r="I102" i="10"/>
  <c r="I103" i="10"/>
  <c r="I104" i="10"/>
  <c r="I105" i="10"/>
  <c r="I106" i="10"/>
  <c r="I107" i="10"/>
  <c r="I108" i="10"/>
  <c r="I109" i="10"/>
  <c r="I110" i="10"/>
  <c r="I111" i="10"/>
  <c r="I112" i="10"/>
  <c r="I113" i="10"/>
  <c r="I114" i="10"/>
  <c r="I115" i="10"/>
  <c r="I116" i="10"/>
  <c r="I117" i="10"/>
  <c r="I118" i="10"/>
  <c r="I119" i="10"/>
  <c r="I120" i="10"/>
  <c r="I121" i="10"/>
  <c r="I122" i="10"/>
  <c r="I123" i="10"/>
  <c r="I124" i="10"/>
  <c r="I125" i="10"/>
  <c r="I126" i="10"/>
  <c r="I127" i="10"/>
  <c r="I128" i="10"/>
  <c r="I129" i="10"/>
  <c r="I130" i="10"/>
  <c r="I131" i="10"/>
  <c r="I132" i="10"/>
  <c r="I133" i="10"/>
  <c r="I134" i="10"/>
  <c r="I135" i="10"/>
  <c r="I136" i="10"/>
  <c r="I137" i="10"/>
  <c r="I138" i="10"/>
  <c r="I139" i="10"/>
  <c r="I140" i="10"/>
  <c r="I141" i="10"/>
  <c r="I142" i="10"/>
  <c r="I143" i="10"/>
  <c r="I144" i="10"/>
  <c r="I145" i="10"/>
  <c r="I146" i="10"/>
  <c r="I147" i="10"/>
  <c r="I148" i="10"/>
  <c r="I149" i="10"/>
  <c r="I150" i="10"/>
  <c r="I151" i="10"/>
  <c r="I152" i="10"/>
  <c r="I153" i="10"/>
  <c r="I154" i="10"/>
  <c r="I155" i="10"/>
  <c r="I156" i="10"/>
  <c r="I157" i="10"/>
  <c r="I158" i="10"/>
  <c r="I159" i="10"/>
  <c r="I160" i="10"/>
  <c r="I161" i="10"/>
  <c r="I162" i="10"/>
  <c r="I163" i="10"/>
  <c r="I164" i="10"/>
  <c r="I165" i="10"/>
  <c r="I166" i="10"/>
  <c r="I167" i="10"/>
  <c r="I168" i="10"/>
  <c r="I169" i="10"/>
  <c r="I170" i="10"/>
  <c r="I171" i="10"/>
  <c r="I172" i="10"/>
  <c r="I173" i="10"/>
  <c r="I174" i="10"/>
  <c r="I175" i="10"/>
  <c r="I176" i="10"/>
  <c r="I177" i="10"/>
  <c r="I178" i="10"/>
  <c r="I179" i="10"/>
  <c r="I180" i="10"/>
  <c r="I181" i="10"/>
  <c r="I182" i="10"/>
  <c r="I183" i="10"/>
  <c r="I184" i="10"/>
  <c r="I185" i="10"/>
  <c r="I186" i="10"/>
  <c r="I187" i="10"/>
  <c r="I188" i="10"/>
  <c r="I189" i="10"/>
  <c r="I190" i="10"/>
  <c r="I191" i="10"/>
  <c r="I192" i="10"/>
  <c r="I193" i="10"/>
  <c r="I194" i="10"/>
  <c r="I195" i="10"/>
  <c r="I196" i="10"/>
  <c r="I197" i="10"/>
  <c r="I198" i="10"/>
  <c r="I199" i="10"/>
  <c r="I200" i="10"/>
  <c r="I201" i="10"/>
  <c r="I202" i="10"/>
  <c r="I203" i="10"/>
  <c r="I204" i="10"/>
  <c r="I205" i="10"/>
  <c r="I206" i="10"/>
  <c r="I207" i="10"/>
  <c r="I208" i="10"/>
  <c r="I209" i="10"/>
  <c r="I210" i="10"/>
  <c r="I211" i="10"/>
  <c r="I212" i="10"/>
  <c r="I213" i="10"/>
  <c r="I214" i="10"/>
  <c r="I215" i="10"/>
  <c r="I216" i="10"/>
  <c r="I217" i="10"/>
  <c r="I218" i="10"/>
  <c r="I219" i="10"/>
  <c r="I220" i="10"/>
  <c r="I221" i="10"/>
  <c r="I222" i="10"/>
  <c r="I223" i="10"/>
  <c r="I224" i="10"/>
  <c r="I225" i="10"/>
  <c r="I226" i="10"/>
  <c r="I227" i="10"/>
  <c r="I228" i="10"/>
  <c r="I229" i="10"/>
  <c r="I230" i="10"/>
  <c r="I231" i="10"/>
  <c r="I232" i="10"/>
  <c r="I233" i="10"/>
  <c r="I234" i="10"/>
  <c r="I235" i="10"/>
  <c r="I236" i="10"/>
  <c r="I237" i="10"/>
  <c r="I238" i="10"/>
  <c r="I239" i="10"/>
  <c r="I240" i="10"/>
  <c r="I241" i="10"/>
  <c r="I242" i="10"/>
  <c r="I243" i="10"/>
  <c r="I244" i="10"/>
  <c r="I245" i="10"/>
  <c r="I246" i="10"/>
  <c r="I247" i="10"/>
  <c r="I248" i="10"/>
  <c r="I249" i="10"/>
  <c r="I250" i="10"/>
  <c r="I251" i="10"/>
  <c r="I252" i="10"/>
  <c r="I253" i="10"/>
  <c r="I254" i="10"/>
  <c r="I255" i="10"/>
  <c r="I256" i="10"/>
  <c r="I257" i="10"/>
  <c r="I258" i="10"/>
  <c r="I259" i="10"/>
  <c r="I260" i="10"/>
  <c r="I261" i="10"/>
  <c r="I262" i="10"/>
  <c r="I263" i="10"/>
  <c r="I264" i="10"/>
  <c r="I265" i="10"/>
  <c r="I266" i="10"/>
  <c r="I267" i="10"/>
  <c r="I268" i="10"/>
  <c r="I269" i="10"/>
  <c r="I270" i="10"/>
  <c r="I271" i="10"/>
  <c r="I272" i="10"/>
  <c r="I273" i="10"/>
  <c r="I274" i="10"/>
  <c r="I275" i="10"/>
  <c r="I276" i="10"/>
  <c r="I277" i="10"/>
  <c r="I278" i="10"/>
  <c r="I279" i="10"/>
  <c r="I280" i="10"/>
  <c r="I281" i="10"/>
  <c r="I282" i="10"/>
  <c r="I283" i="10"/>
  <c r="I284" i="10"/>
  <c r="I285" i="10"/>
  <c r="I286" i="10"/>
  <c r="I287" i="10"/>
  <c r="I288" i="10"/>
  <c r="I289" i="10"/>
  <c r="I290" i="10"/>
  <c r="I291" i="10"/>
  <c r="I292" i="10"/>
  <c r="I293" i="10"/>
  <c r="I294" i="10"/>
  <c r="I295" i="10"/>
  <c r="I296" i="10"/>
  <c r="I297" i="10"/>
  <c r="I298" i="10"/>
  <c r="I299" i="10"/>
  <c r="I300" i="10"/>
  <c r="I301" i="10"/>
  <c r="I302" i="10"/>
  <c r="I303" i="10"/>
  <c r="I304" i="10"/>
  <c r="I305" i="10"/>
  <c r="I306" i="10"/>
  <c r="I307" i="10"/>
  <c r="I308" i="10"/>
  <c r="I309" i="10"/>
  <c r="I310" i="10"/>
  <c r="I311" i="10"/>
  <c r="I312" i="10"/>
  <c r="I313" i="10"/>
  <c r="I314" i="10"/>
  <c r="I315" i="10"/>
  <c r="I316" i="10"/>
  <c r="I317" i="10"/>
  <c r="I318" i="10"/>
  <c r="I319" i="10"/>
  <c r="I320" i="10"/>
  <c r="I321" i="10"/>
  <c r="I322" i="10"/>
  <c r="I323" i="10"/>
  <c r="I324" i="10"/>
  <c r="I325" i="10"/>
  <c r="I326" i="10"/>
  <c r="I327" i="10"/>
  <c r="I328" i="10"/>
  <c r="I329" i="10"/>
  <c r="I330" i="10"/>
  <c r="I331" i="10"/>
  <c r="I332" i="10"/>
  <c r="I333" i="10"/>
  <c r="I334" i="10"/>
  <c r="I335" i="10"/>
  <c r="I336" i="10"/>
  <c r="I337" i="10"/>
  <c r="I338" i="10"/>
  <c r="I339" i="10"/>
  <c r="I340" i="10"/>
  <c r="I341" i="10"/>
  <c r="I342" i="10"/>
  <c r="I343" i="10"/>
  <c r="I344" i="10"/>
  <c r="I345" i="10"/>
  <c r="I346" i="10"/>
  <c r="I347" i="10"/>
  <c r="I348" i="10"/>
  <c r="I349" i="10"/>
  <c r="I350" i="10"/>
  <c r="I351" i="10"/>
  <c r="I352" i="10"/>
  <c r="I353" i="10"/>
  <c r="I354" i="10"/>
  <c r="I355" i="10"/>
  <c r="I356" i="10"/>
  <c r="I357" i="10"/>
  <c r="I358" i="10"/>
  <c r="I359" i="10"/>
  <c r="I360" i="10"/>
  <c r="I361" i="10"/>
  <c r="I362" i="10"/>
  <c r="I363" i="10"/>
  <c r="I364" i="10"/>
  <c r="I365" i="10"/>
  <c r="I366" i="10"/>
  <c r="I367" i="10"/>
  <c r="I368" i="10"/>
  <c r="I369" i="10"/>
  <c r="I5" i="10"/>
  <c r="AM369" i="10" l="1"/>
  <c r="AT369" i="10"/>
  <c r="BN369" i="10"/>
  <c r="BD369" i="10" l="1"/>
  <c r="B3" i="16"/>
  <c r="C26" i="12"/>
  <c r="C25" i="12"/>
  <c r="C31" i="12"/>
  <c r="C30" i="12"/>
  <c r="C28" i="12"/>
  <c r="C27" i="12"/>
  <c r="C24" i="12"/>
  <c r="C23" i="12"/>
  <c r="C22" i="12"/>
  <c r="C21" i="12"/>
  <c r="C20" i="12"/>
  <c r="N4" i="10"/>
  <c r="N3" i="10"/>
  <c r="E1" i="19"/>
  <c r="F3" i="19"/>
  <c r="E3" i="19"/>
  <c r="J4" i="17" l="1"/>
  <c r="J5" i="17"/>
  <c r="J6" i="17"/>
  <c r="J7" i="17"/>
  <c r="J8" i="17"/>
  <c r="J9" i="17"/>
  <c r="J10" i="17"/>
  <c r="J11" i="17"/>
  <c r="J12" i="17"/>
  <c r="J13" i="17"/>
  <c r="J14" i="17"/>
  <c r="J3" i="17"/>
  <c r="H4" i="17"/>
  <c r="H5" i="17"/>
  <c r="H6" i="17"/>
  <c r="H7" i="17"/>
  <c r="H8" i="17"/>
  <c r="H9" i="17"/>
  <c r="H10" i="17"/>
  <c r="H11" i="17"/>
  <c r="H12" i="17"/>
  <c r="H13" i="17"/>
  <c r="H14" i="17"/>
  <c r="H3" i="17"/>
  <c r="F11" i="17"/>
  <c r="F12" i="17"/>
  <c r="F13" i="17"/>
  <c r="F14" i="17"/>
  <c r="F10" i="17"/>
  <c r="E6" i="17"/>
  <c r="E7" i="17"/>
  <c r="E5" i="17"/>
  <c r="D5" i="17"/>
  <c r="D6" i="17"/>
  <c r="D7" i="17"/>
  <c r="D8" i="17"/>
  <c r="D4" i="17"/>
  <c r="C4" i="17"/>
  <c r="C5" i="17"/>
  <c r="C6" i="17"/>
  <c r="C7" i="17"/>
  <c r="C8" i="17"/>
  <c r="C9" i="17"/>
  <c r="C3" i="17"/>
  <c r="B4" i="17"/>
  <c r="B5" i="17"/>
  <c r="B6" i="17"/>
  <c r="B7" i="17"/>
  <c r="B8" i="17"/>
  <c r="B9" i="17"/>
  <c r="B10" i="17"/>
  <c r="B11" i="17"/>
  <c r="B12" i="17"/>
  <c r="B13" i="17"/>
  <c r="B14" i="17"/>
  <c r="B3" i="17"/>
  <c r="B13" i="10" l="1"/>
  <c r="L7" i="16" s="1"/>
  <c r="B14" i="10"/>
  <c r="L8" i="16" s="1"/>
  <c r="B15" i="10"/>
  <c r="L11" i="16" s="1"/>
  <c r="B16" i="10"/>
  <c r="L14" i="16" s="1"/>
  <c r="B29" i="10"/>
  <c r="B28" i="10"/>
  <c r="B27" i="10"/>
  <c r="B26" i="10"/>
  <c r="B25" i="10"/>
  <c r="B24" i="10"/>
  <c r="B23" i="10"/>
  <c r="B22" i="10"/>
  <c r="B21" i="10"/>
  <c r="L9" i="16" l="1"/>
  <c r="L16" i="16"/>
  <c r="L15" i="16"/>
  <c r="L10" i="16"/>
  <c r="L12" i="16"/>
  <c r="L13" i="16"/>
  <c r="L6" i="16"/>
  <c r="L5" i="16"/>
  <c r="C6" i="16"/>
  <c r="C7" i="16"/>
  <c r="C8" i="16"/>
  <c r="C9" i="16"/>
  <c r="C10" i="16"/>
  <c r="C11" i="16"/>
  <c r="C12" i="16"/>
  <c r="C13" i="16"/>
  <c r="C14" i="16"/>
  <c r="C15" i="16"/>
  <c r="C16" i="16"/>
  <c r="C5" i="16"/>
  <c r="L17" i="16" l="1"/>
  <c r="D4" i="19" l="1"/>
  <c r="A1" i="17"/>
  <c r="D5" i="10"/>
  <c r="F5" i="10" s="1"/>
  <c r="BI5" i="10" l="1"/>
  <c r="BJ5" i="10"/>
  <c r="D5" i="19"/>
  <c r="D6" i="19" s="1"/>
  <c r="D7" i="19" s="1"/>
  <c r="D8" i="19" s="1"/>
  <c r="D9" i="19" s="1"/>
  <c r="D10" i="19" s="1"/>
  <c r="D11" i="19" s="1"/>
  <c r="D12" i="19" s="1"/>
  <c r="D13" i="19" s="1"/>
  <c r="D14" i="19" s="1"/>
  <c r="D15" i="19" s="1"/>
  <c r="D16" i="19" s="1"/>
  <c r="D6" i="10"/>
  <c r="G5" i="10" l="1"/>
  <c r="E5" i="10" s="1"/>
  <c r="D17" i="19"/>
  <c r="D18" i="19" s="1"/>
  <c r="D19" i="19" s="1"/>
  <c r="D20" i="19" s="1"/>
  <c r="D21" i="19" s="1"/>
  <c r="D22" i="19" s="1"/>
  <c r="D23" i="19" s="1"/>
  <c r="D24" i="19" s="1"/>
  <c r="D25" i="19" s="1"/>
  <c r="D26" i="19" s="1"/>
  <c r="D27" i="19" s="1"/>
  <c r="D28" i="19" s="1"/>
  <c r="D29" i="19" s="1"/>
  <c r="D30" i="19" s="1"/>
  <c r="D31" i="19" s="1"/>
  <c r="D32" i="19" s="1"/>
  <c r="D33" i="19" s="1"/>
  <c r="D34" i="19" s="1"/>
  <c r="D35" i="19" s="1"/>
  <c r="D36" i="19" s="1"/>
  <c r="D37" i="19" s="1"/>
  <c r="D38" i="19" s="1"/>
  <c r="D39" i="19" s="1"/>
  <c r="D40" i="19" s="1"/>
  <c r="D41" i="19" s="1"/>
  <c r="D42" i="19" s="1"/>
  <c r="D43" i="19" s="1"/>
  <c r="D44" i="19" s="1"/>
  <c r="D45" i="19" s="1"/>
  <c r="D46" i="19" s="1"/>
  <c r="D47" i="19" s="1"/>
  <c r="D48" i="19" s="1"/>
  <c r="D49" i="19" s="1"/>
  <c r="D50" i="19" s="1"/>
  <c r="D51" i="19" s="1"/>
  <c r="D52" i="19" s="1"/>
  <c r="D53" i="19" s="1"/>
  <c r="D54" i="19" s="1"/>
  <c r="D55" i="19" s="1"/>
  <c r="D56" i="19" s="1"/>
  <c r="D57" i="19" s="1"/>
  <c r="D58" i="19" s="1"/>
  <c r="D59" i="19" s="1"/>
  <c r="D60" i="19" s="1"/>
  <c r="D61" i="19" s="1"/>
  <c r="D62" i="19" s="1"/>
  <c r="D63" i="19" s="1"/>
  <c r="D64" i="19" s="1"/>
  <c r="D65" i="19" s="1"/>
  <c r="D66" i="19" s="1"/>
  <c r="D67" i="19" s="1"/>
  <c r="D68" i="19" s="1"/>
  <c r="D69" i="19" s="1"/>
  <c r="D70" i="19" s="1"/>
  <c r="D71" i="19" s="1"/>
  <c r="D72" i="19" s="1"/>
  <c r="D73" i="19" s="1"/>
  <c r="D74" i="19" s="1"/>
  <c r="D75" i="19" s="1"/>
  <c r="D76" i="19" s="1"/>
  <c r="D77" i="19" s="1"/>
  <c r="D78" i="19" s="1"/>
  <c r="D79" i="19" s="1"/>
  <c r="D80" i="19" s="1"/>
  <c r="D81" i="19" s="1"/>
  <c r="D82" i="19" s="1"/>
  <c r="D83" i="19" s="1"/>
  <c r="D84" i="19" s="1"/>
  <c r="D85" i="19" s="1"/>
  <c r="D86" i="19" s="1"/>
  <c r="D87" i="19" s="1"/>
  <c r="D88" i="19" s="1"/>
  <c r="D89" i="19" s="1"/>
  <c r="D90" i="19" s="1"/>
  <c r="D91" i="19" s="1"/>
  <c r="D92" i="19" s="1"/>
  <c r="D93" i="19" s="1"/>
  <c r="D94" i="19" s="1"/>
  <c r="D95" i="19" s="1"/>
  <c r="D96" i="19" s="1"/>
  <c r="D97" i="19" s="1"/>
  <c r="D98" i="19" s="1"/>
  <c r="D99" i="19" s="1"/>
  <c r="D100" i="19" s="1"/>
  <c r="D101" i="19" s="1"/>
  <c r="D102" i="19" s="1"/>
  <c r="D103" i="19" s="1"/>
  <c r="D104" i="19" s="1"/>
  <c r="D105" i="19" s="1"/>
  <c r="D106" i="19" s="1"/>
  <c r="D107" i="19" s="1"/>
  <c r="D108" i="19" s="1"/>
  <c r="D109" i="19" s="1"/>
  <c r="D110" i="19" s="1"/>
  <c r="D111" i="19" s="1"/>
  <c r="D112" i="19" s="1"/>
  <c r="D113" i="19" s="1"/>
  <c r="D114" i="19" s="1"/>
  <c r="D115" i="19" s="1"/>
  <c r="D116" i="19" s="1"/>
  <c r="D117" i="19" s="1"/>
  <c r="D118" i="19" s="1"/>
  <c r="D119" i="19" s="1"/>
  <c r="D120" i="19" s="1"/>
  <c r="D121" i="19" s="1"/>
  <c r="D122" i="19" s="1"/>
  <c r="D123" i="19" s="1"/>
  <c r="D124" i="19" s="1"/>
  <c r="D125" i="19" s="1"/>
  <c r="D126" i="19" s="1"/>
  <c r="D127" i="19" s="1"/>
  <c r="D128" i="19" s="1"/>
  <c r="D129" i="19" s="1"/>
  <c r="D130" i="19" s="1"/>
  <c r="D131" i="19" s="1"/>
  <c r="D132" i="19" s="1"/>
  <c r="D133" i="19" s="1"/>
  <c r="D134" i="19" s="1"/>
  <c r="D135" i="19" s="1"/>
  <c r="D136" i="19" s="1"/>
  <c r="D137" i="19" s="1"/>
  <c r="D138" i="19" s="1"/>
  <c r="D139" i="19" s="1"/>
  <c r="D140" i="19" s="1"/>
  <c r="D141" i="19" s="1"/>
  <c r="D142" i="19" s="1"/>
  <c r="D143" i="19" s="1"/>
  <c r="D144" i="19" s="1"/>
  <c r="D145" i="19" s="1"/>
  <c r="D146" i="19" s="1"/>
  <c r="D147" i="19" s="1"/>
  <c r="D148" i="19" s="1"/>
  <c r="D149" i="19" s="1"/>
  <c r="D150" i="19" s="1"/>
  <c r="D151" i="19" s="1"/>
  <c r="D152" i="19" s="1"/>
  <c r="D153" i="19" s="1"/>
  <c r="D154" i="19" s="1"/>
  <c r="D155" i="19" s="1"/>
  <c r="D156" i="19" s="1"/>
  <c r="D157" i="19" s="1"/>
  <c r="D158" i="19" s="1"/>
  <c r="D159" i="19" s="1"/>
  <c r="D160" i="19" s="1"/>
  <c r="D161" i="19" s="1"/>
  <c r="D162" i="19" s="1"/>
  <c r="D163" i="19" s="1"/>
  <c r="D164" i="19" s="1"/>
  <c r="D165" i="19" s="1"/>
  <c r="D166" i="19" s="1"/>
  <c r="D167" i="19" s="1"/>
  <c r="D168" i="19" s="1"/>
  <c r="D169" i="19" s="1"/>
  <c r="D170" i="19" s="1"/>
  <c r="D171" i="19" s="1"/>
  <c r="D172" i="19" s="1"/>
  <c r="D173" i="19" s="1"/>
  <c r="D174" i="19" s="1"/>
  <c r="D175" i="19" s="1"/>
  <c r="D176" i="19" s="1"/>
  <c r="D177" i="19" s="1"/>
  <c r="D178" i="19" s="1"/>
  <c r="D179" i="19" s="1"/>
  <c r="D180" i="19" s="1"/>
  <c r="D181" i="19" s="1"/>
  <c r="D182" i="19" s="1"/>
  <c r="D183" i="19" s="1"/>
  <c r="D184" i="19" s="1"/>
  <c r="D185" i="19" s="1"/>
  <c r="D186" i="19" s="1"/>
  <c r="D187" i="19" s="1"/>
  <c r="D188" i="19" s="1"/>
  <c r="D189" i="19" s="1"/>
  <c r="D190" i="19" s="1"/>
  <c r="D191" i="19" s="1"/>
  <c r="D192" i="19" s="1"/>
  <c r="D193" i="19" s="1"/>
  <c r="D194" i="19" s="1"/>
  <c r="D195" i="19" s="1"/>
  <c r="D196" i="19" s="1"/>
  <c r="D197" i="19" s="1"/>
  <c r="D198" i="19" s="1"/>
  <c r="D199" i="19" s="1"/>
  <c r="D200" i="19" s="1"/>
  <c r="D201" i="19" s="1"/>
  <c r="D202" i="19" s="1"/>
  <c r="D203" i="19" s="1"/>
  <c r="D204" i="19" s="1"/>
  <c r="D205" i="19" s="1"/>
  <c r="D206" i="19" s="1"/>
  <c r="D207" i="19" s="1"/>
  <c r="D208" i="19" s="1"/>
  <c r="D209" i="19" s="1"/>
  <c r="D210" i="19" s="1"/>
  <c r="D211" i="19" s="1"/>
  <c r="D212" i="19" s="1"/>
  <c r="D213" i="19" s="1"/>
  <c r="D214" i="19" s="1"/>
  <c r="D215" i="19" s="1"/>
  <c r="D216" i="19" s="1"/>
  <c r="D217" i="19" s="1"/>
  <c r="D218" i="19" s="1"/>
  <c r="D219" i="19" s="1"/>
  <c r="D220" i="19" s="1"/>
  <c r="D221" i="19" s="1"/>
  <c r="D222" i="19" s="1"/>
  <c r="D223" i="19" s="1"/>
  <c r="D224" i="19" s="1"/>
  <c r="D225" i="19" s="1"/>
  <c r="D226" i="19" s="1"/>
  <c r="D227" i="19" s="1"/>
  <c r="D228" i="19" s="1"/>
  <c r="D229" i="19" s="1"/>
  <c r="D230" i="19" s="1"/>
  <c r="D231" i="19" s="1"/>
  <c r="D232" i="19" s="1"/>
  <c r="D233" i="19" s="1"/>
  <c r="D234" i="19" s="1"/>
  <c r="D235" i="19" s="1"/>
  <c r="D236" i="19" s="1"/>
  <c r="D237" i="19" s="1"/>
  <c r="D238" i="19" s="1"/>
  <c r="D239" i="19" s="1"/>
  <c r="D240" i="19" s="1"/>
  <c r="D241" i="19" s="1"/>
  <c r="D242" i="19" s="1"/>
  <c r="D243" i="19" s="1"/>
  <c r="D244" i="19" s="1"/>
  <c r="D245" i="19" s="1"/>
  <c r="D246" i="19" s="1"/>
  <c r="D247" i="19" s="1"/>
  <c r="D248" i="19" s="1"/>
  <c r="D249" i="19" s="1"/>
  <c r="D250" i="19" s="1"/>
  <c r="D251" i="19" s="1"/>
  <c r="D252" i="19" s="1"/>
  <c r="D253" i="19" s="1"/>
  <c r="D254" i="19" s="1"/>
  <c r="D255" i="19" s="1"/>
  <c r="D256" i="19" s="1"/>
  <c r="D257" i="19" s="1"/>
  <c r="D258" i="19" s="1"/>
  <c r="D259" i="19" s="1"/>
  <c r="D260" i="19" s="1"/>
  <c r="D261" i="19" s="1"/>
  <c r="D262" i="19" s="1"/>
  <c r="D263" i="19" s="1"/>
  <c r="D264" i="19" s="1"/>
  <c r="D265" i="19" s="1"/>
  <c r="D266" i="19" s="1"/>
  <c r="D267" i="19" s="1"/>
  <c r="D268" i="19" s="1"/>
  <c r="D269" i="19" s="1"/>
  <c r="D270" i="19" s="1"/>
  <c r="D271" i="19" s="1"/>
  <c r="D272" i="19" s="1"/>
  <c r="D273" i="19" s="1"/>
  <c r="D274" i="19" s="1"/>
  <c r="D275" i="19" s="1"/>
  <c r="D276" i="19" s="1"/>
  <c r="D277" i="19" s="1"/>
  <c r="D278" i="19" s="1"/>
  <c r="D279" i="19" s="1"/>
  <c r="D280" i="19" s="1"/>
  <c r="D281" i="19" s="1"/>
  <c r="D282" i="19" s="1"/>
  <c r="D283" i="19" s="1"/>
  <c r="D284" i="19" s="1"/>
  <c r="D285" i="19" s="1"/>
  <c r="D286" i="19" s="1"/>
  <c r="D287" i="19" s="1"/>
  <c r="D288" i="19" s="1"/>
  <c r="D289" i="19" s="1"/>
  <c r="D290" i="19" s="1"/>
  <c r="D291" i="19" s="1"/>
  <c r="D292" i="19" s="1"/>
  <c r="D293" i="19" s="1"/>
  <c r="D294" i="19" s="1"/>
  <c r="D295" i="19" s="1"/>
  <c r="D296" i="19" s="1"/>
  <c r="D297" i="19" s="1"/>
  <c r="D298" i="19" s="1"/>
  <c r="D299" i="19" s="1"/>
  <c r="D300" i="19" s="1"/>
  <c r="D301" i="19" s="1"/>
  <c r="D302" i="19" s="1"/>
  <c r="D303" i="19" s="1"/>
  <c r="D304" i="19" s="1"/>
  <c r="D305" i="19" s="1"/>
  <c r="D306" i="19" s="1"/>
  <c r="D307" i="19" s="1"/>
  <c r="D308" i="19" s="1"/>
  <c r="D309" i="19" s="1"/>
  <c r="D310" i="19" s="1"/>
  <c r="D311" i="19" s="1"/>
  <c r="D312" i="19" s="1"/>
  <c r="D313" i="19" s="1"/>
  <c r="D314" i="19" s="1"/>
  <c r="D315" i="19" s="1"/>
  <c r="D316" i="19" s="1"/>
  <c r="D317" i="19" s="1"/>
  <c r="D318" i="19" s="1"/>
  <c r="D319" i="19" s="1"/>
  <c r="D320" i="19" s="1"/>
  <c r="D321" i="19" s="1"/>
  <c r="D322" i="19" s="1"/>
  <c r="D323" i="19" s="1"/>
  <c r="D324" i="19" s="1"/>
  <c r="D325" i="19" s="1"/>
  <c r="D326" i="19" s="1"/>
  <c r="D327" i="19" s="1"/>
  <c r="D328" i="19" s="1"/>
  <c r="D329" i="19" s="1"/>
  <c r="D330" i="19" s="1"/>
  <c r="D331" i="19" s="1"/>
  <c r="D332" i="19" s="1"/>
  <c r="D333" i="19" s="1"/>
  <c r="D334" i="19" s="1"/>
  <c r="D335" i="19" s="1"/>
  <c r="D336" i="19" s="1"/>
  <c r="D337" i="19" s="1"/>
  <c r="D338" i="19" s="1"/>
  <c r="D339" i="19" s="1"/>
  <c r="D340" i="19" s="1"/>
  <c r="D341" i="19" s="1"/>
  <c r="D342" i="19" s="1"/>
  <c r="D343" i="19" s="1"/>
  <c r="D344" i="19" s="1"/>
  <c r="D345" i="19" s="1"/>
  <c r="D346" i="19" s="1"/>
  <c r="D347" i="19" s="1"/>
  <c r="D348" i="19" s="1"/>
  <c r="D349" i="19" s="1"/>
  <c r="D350" i="19" s="1"/>
  <c r="D351" i="19" s="1"/>
  <c r="D352" i="19" s="1"/>
  <c r="D353" i="19" s="1"/>
  <c r="D354" i="19" s="1"/>
  <c r="D355" i="19" s="1"/>
  <c r="D356" i="19" s="1"/>
  <c r="D357" i="19" s="1"/>
  <c r="D358" i="19" s="1"/>
  <c r="D359" i="19" s="1"/>
  <c r="D360" i="19" s="1"/>
  <c r="D361" i="19" s="1"/>
  <c r="D362" i="19" s="1"/>
  <c r="D363" i="19" s="1"/>
  <c r="D364" i="19" s="1"/>
  <c r="D365" i="19" s="1"/>
  <c r="D366" i="19" s="1"/>
  <c r="D367" i="19" s="1"/>
  <c r="D368" i="19" s="1"/>
  <c r="D369" i="19" s="1"/>
  <c r="D7" i="10"/>
  <c r="F6" i="10"/>
  <c r="BL5" i="10"/>
  <c r="BL6" i="10"/>
  <c r="BM6" i="10" s="1"/>
  <c r="AR6" i="10" s="1"/>
  <c r="BM5" i="10" l="1"/>
  <c r="AR5" i="10" s="1"/>
  <c r="BJ6" i="10"/>
  <c r="BI6" i="10"/>
  <c r="AM5" i="10"/>
  <c r="AM6" i="10"/>
  <c r="AT5" i="10"/>
  <c r="AT6" i="10"/>
  <c r="BL7" i="10"/>
  <c r="BM7" i="10" s="1"/>
  <c r="AR7" i="10" s="1"/>
  <c r="D8" i="10"/>
  <c r="F7" i="10"/>
  <c r="BJ7" i="10" l="1"/>
  <c r="BI7" i="10"/>
  <c r="G6" i="10"/>
  <c r="E6" i="10" s="1"/>
  <c r="BD6" i="10"/>
  <c r="BD5" i="10"/>
  <c r="AM7" i="10"/>
  <c r="AT7" i="10"/>
  <c r="AM8" i="10"/>
  <c r="AT8" i="10"/>
  <c r="D9" i="10"/>
  <c r="F8" i="10"/>
  <c r="BL8" i="10"/>
  <c r="G7" i="10" l="1"/>
  <c r="E7" i="10" s="1"/>
  <c r="BM8" i="10"/>
  <c r="AR8" i="10" s="1"/>
  <c r="BJ8" i="10"/>
  <c r="BI8" i="10"/>
  <c r="BD7" i="10"/>
  <c r="AM9" i="10"/>
  <c r="AT9" i="10"/>
  <c r="BD8" i="10"/>
  <c r="D10" i="10"/>
  <c r="F9" i="10"/>
  <c r="BL9" i="10"/>
  <c r="BM9" i="10" s="1"/>
  <c r="AR9" i="10" s="1"/>
  <c r="G8" i="10" l="1"/>
  <c r="E8" i="10" s="1"/>
  <c r="BI9" i="10"/>
  <c r="BJ9" i="10"/>
  <c r="AT10" i="10"/>
  <c r="AM10" i="10"/>
  <c r="BD9" i="10"/>
  <c r="D11" i="10"/>
  <c r="F10" i="10"/>
  <c r="BL10" i="10"/>
  <c r="BM10" i="10" l="1"/>
  <c r="AR10" i="10" s="1"/>
  <c r="BI10" i="10"/>
  <c r="BJ10" i="10"/>
  <c r="G9" i="10"/>
  <c r="E9" i="10" s="1"/>
  <c r="BD10" i="10"/>
  <c r="AM11" i="10"/>
  <c r="AT11" i="10"/>
  <c r="D12" i="10"/>
  <c r="F11" i="10"/>
  <c r="BL11" i="10"/>
  <c r="BM11" i="10" s="1"/>
  <c r="AR11" i="10" s="1"/>
  <c r="G10" i="10" l="1"/>
  <c r="E10" i="10" s="1"/>
  <c r="BJ11" i="10"/>
  <c r="BI11" i="10"/>
  <c r="AM12" i="10"/>
  <c r="AT12" i="10"/>
  <c r="BD11" i="10"/>
  <c r="D13" i="10"/>
  <c r="F12" i="10"/>
  <c r="BL12" i="10"/>
  <c r="BM12" i="10" s="1"/>
  <c r="AR12" i="10" s="1"/>
  <c r="G11" i="10" l="1"/>
  <c r="E11" i="10" s="1"/>
  <c r="BI12" i="10"/>
  <c r="BJ12" i="10"/>
  <c r="BD12" i="10"/>
  <c r="AM13" i="10"/>
  <c r="AT13" i="10"/>
  <c r="D14" i="10"/>
  <c r="F13" i="10"/>
  <c r="BL13" i="10"/>
  <c r="BM13" i="10" s="1"/>
  <c r="AR13" i="10" s="1"/>
  <c r="G12" i="10" l="1"/>
  <c r="E12" i="10" s="1"/>
  <c r="BJ13" i="10"/>
  <c r="BI13" i="10"/>
  <c r="BD13" i="10"/>
  <c r="AT14" i="10"/>
  <c r="AM14" i="10"/>
  <c r="D15" i="10"/>
  <c r="F14" i="10"/>
  <c r="BL14" i="10"/>
  <c r="BM14" i="10" s="1"/>
  <c r="AR14" i="10" s="1"/>
  <c r="G13" i="10" l="1"/>
  <c r="E13" i="10" s="1"/>
  <c r="BJ14" i="10"/>
  <c r="BI14" i="10"/>
  <c r="AT15" i="10"/>
  <c r="AM15" i="10"/>
  <c r="BD14" i="10"/>
  <c r="D16" i="10"/>
  <c r="F15" i="10"/>
  <c r="BL15" i="10"/>
  <c r="BM15" i="10" s="1"/>
  <c r="AR15" i="10" s="1"/>
  <c r="G14" i="10" l="1"/>
  <c r="E14" i="10" s="1"/>
  <c r="BJ15" i="10"/>
  <c r="BI15" i="10"/>
  <c r="AM16" i="10"/>
  <c r="AT16" i="10"/>
  <c r="BD15" i="10"/>
  <c r="D17" i="10"/>
  <c r="F16" i="10"/>
  <c r="BL16" i="10"/>
  <c r="BM16" i="10" s="1"/>
  <c r="AR16" i="10" s="1"/>
  <c r="G15" i="10" l="1"/>
  <c r="E15" i="10" s="1"/>
  <c r="BI16" i="10"/>
  <c r="BJ16" i="10"/>
  <c r="BD16" i="10"/>
  <c r="AM17" i="10"/>
  <c r="AT17" i="10"/>
  <c r="D18" i="10"/>
  <c r="F17" i="10"/>
  <c r="BL17" i="10"/>
  <c r="BM17" i="10" s="1"/>
  <c r="AR17" i="10" s="1"/>
  <c r="G16" i="10" l="1"/>
  <c r="E16" i="10" s="1"/>
  <c r="BI17" i="10"/>
  <c r="BJ17" i="10"/>
  <c r="BD17" i="10"/>
  <c r="AT18" i="10"/>
  <c r="AM18" i="10"/>
  <c r="D19" i="10"/>
  <c r="F18" i="10"/>
  <c r="BL18" i="10"/>
  <c r="BM18" i="10" s="1"/>
  <c r="AR18" i="10" s="1"/>
  <c r="BJ18" i="10" l="1"/>
  <c r="BI18" i="10"/>
  <c r="G17" i="10"/>
  <c r="E17" i="10" s="1"/>
  <c r="AM19" i="10"/>
  <c r="AT19" i="10"/>
  <c r="BD18" i="10"/>
  <c r="D20" i="10"/>
  <c r="F19" i="10"/>
  <c r="BL19" i="10"/>
  <c r="BM19" i="10" s="1"/>
  <c r="AR19" i="10" s="1"/>
  <c r="G18" i="10" l="1"/>
  <c r="E18" i="10" s="1"/>
  <c r="BJ19" i="10"/>
  <c r="BI19" i="10"/>
  <c r="BD19" i="10"/>
  <c r="AM20" i="10"/>
  <c r="AT20" i="10"/>
  <c r="D21" i="10"/>
  <c r="F20" i="10"/>
  <c r="BL20" i="10"/>
  <c r="BM20" i="10" s="1"/>
  <c r="AR20" i="10" s="1"/>
  <c r="G19" i="10" l="1"/>
  <c r="BI20" i="10"/>
  <c r="BJ20" i="10"/>
  <c r="BD20" i="10"/>
  <c r="AT21" i="10"/>
  <c r="AM21" i="10"/>
  <c r="D22" i="10"/>
  <c r="F21" i="10"/>
  <c r="BL21" i="10"/>
  <c r="BM21" i="10" s="1"/>
  <c r="AR21" i="10" s="1"/>
  <c r="E19" i="10" l="1"/>
  <c r="G20" i="10"/>
  <c r="E20" i="10" s="1"/>
  <c r="BI21" i="10"/>
  <c r="BJ21" i="10"/>
  <c r="AM22" i="10"/>
  <c r="AT22" i="10"/>
  <c r="BD21" i="10"/>
  <c r="D23" i="10"/>
  <c r="F22" i="10"/>
  <c r="BL22" i="10"/>
  <c r="BM22" i="10" s="1"/>
  <c r="AR22" i="10" s="1"/>
  <c r="BI22" i="10" l="1"/>
  <c r="BJ22" i="10"/>
  <c r="G21" i="10"/>
  <c r="E21" i="10" s="1"/>
  <c r="BD22" i="10"/>
  <c r="AM23" i="10"/>
  <c r="AT23" i="10"/>
  <c r="D24" i="10"/>
  <c r="F23" i="10"/>
  <c r="BL23" i="10"/>
  <c r="BM23" i="10" s="1"/>
  <c r="AR23" i="10" s="1"/>
  <c r="G22" i="10" l="1"/>
  <c r="E22" i="10" s="1"/>
  <c r="BJ23" i="10"/>
  <c r="BI23" i="10"/>
  <c r="BD23" i="10"/>
  <c r="AM24" i="10"/>
  <c r="AT24" i="10"/>
  <c r="D25" i="10"/>
  <c r="F24" i="10"/>
  <c r="BL24" i="10"/>
  <c r="BM24" i="10" s="1"/>
  <c r="AR24" i="10" s="1"/>
  <c r="G23" i="10" l="1"/>
  <c r="E23" i="10" s="1"/>
  <c r="BJ24" i="10"/>
  <c r="BI24" i="10"/>
  <c r="BD24" i="10"/>
  <c r="AM25" i="10"/>
  <c r="AT25" i="10"/>
  <c r="D26" i="10"/>
  <c r="F25" i="10"/>
  <c r="BL25" i="10"/>
  <c r="BM25" i="10" s="1"/>
  <c r="AR25" i="10" s="1"/>
  <c r="BJ25" i="10" l="1"/>
  <c r="BI25" i="10"/>
  <c r="G25" i="10" s="1"/>
  <c r="E25" i="10" s="1"/>
  <c r="G24" i="10"/>
  <c r="E24" i="10" s="1"/>
  <c r="BD25" i="10"/>
  <c r="AT26" i="10"/>
  <c r="AM26" i="10"/>
  <c r="D27" i="10"/>
  <c r="F26" i="10"/>
  <c r="BL26" i="10"/>
  <c r="BM26" i="10" s="1"/>
  <c r="AR26" i="10" s="1"/>
  <c r="BJ26" i="10" l="1"/>
  <c r="BI26" i="10"/>
  <c r="AM27" i="10"/>
  <c r="AT27" i="10"/>
  <c r="BD26" i="10"/>
  <c r="D28" i="10"/>
  <c r="F27" i="10"/>
  <c r="BL27" i="10"/>
  <c r="BM27" i="10" s="1"/>
  <c r="AR27" i="10" s="1"/>
  <c r="G26" i="10" l="1"/>
  <c r="E26" i="10" s="1"/>
  <c r="BJ27" i="10"/>
  <c r="BI27" i="10"/>
  <c r="AM28" i="10"/>
  <c r="AT28" i="10"/>
  <c r="BD27" i="10"/>
  <c r="D29" i="10"/>
  <c r="F28" i="10"/>
  <c r="BL28" i="10"/>
  <c r="BM28" i="10" s="1"/>
  <c r="AR28" i="10" s="1"/>
  <c r="BI28" i="10" l="1"/>
  <c r="BJ28" i="10"/>
  <c r="G27" i="10"/>
  <c r="E27" i="10" s="1"/>
  <c r="BD28" i="10"/>
  <c r="AM29" i="10"/>
  <c r="AT29" i="10"/>
  <c r="D30" i="10"/>
  <c r="F29" i="10"/>
  <c r="BL29" i="10"/>
  <c r="BM29" i="10" s="1"/>
  <c r="AR29" i="10" s="1"/>
  <c r="G28" i="10" l="1"/>
  <c r="E28" i="10" s="1"/>
  <c r="BI29" i="10"/>
  <c r="BJ29" i="10"/>
  <c r="BD29" i="10"/>
  <c r="AM30" i="10"/>
  <c r="AT30" i="10"/>
  <c r="D31" i="10"/>
  <c r="F30" i="10"/>
  <c r="BL30" i="10"/>
  <c r="BM30" i="10" l="1"/>
  <c r="AR30" i="10" s="1"/>
  <c r="G29" i="10"/>
  <c r="E29" i="10" s="1"/>
  <c r="BJ30" i="10"/>
  <c r="BI30" i="10"/>
  <c r="BD30" i="10"/>
  <c r="AT31" i="10"/>
  <c r="AM31" i="10"/>
  <c r="D32" i="10"/>
  <c r="F31" i="10"/>
  <c r="BL31" i="10"/>
  <c r="BM31" i="10" s="1"/>
  <c r="AR31" i="10" s="1"/>
  <c r="G30" i="10" l="1"/>
  <c r="E30" i="10" s="1"/>
  <c r="BJ31" i="10"/>
  <c r="BI31" i="10"/>
  <c r="AT32" i="10"/>
  <c r="AM32" i="10"/>
  <c r="BD31" i="10"/>
  <c r="D33" i="10"/>
  <c r="F32" i="10"/>
  <c r="BL32" i="10"/>
  <c r="BM32" i="10" s="1"/>
  <c r="AR32" i="10" s="1"/>
  <c r="G31" i="10" l="1"/>
  <c r="E31" i="10" s="1"/>
  <c r="BJ32" i="10"/>
  <c r="BI32" i="10"/>
  <c r="AT33" i="10"/>
  <c r="AM33" i="10"/>
  <c r="BD32" i="10"/>
  <c r="D34" i="10"/>
  <c r="F33" i="10"/>
  <c r="BL33" i="10"/>
  <c r="BM33" i="10" s="1"/>
  <c r="AR33" i="10" s="1"/>
  <c r="G32" i="10" l="1"/>
  <c r="E32" i="10" s="1"/>
  <c r="BJ33" i="10"/>
  <c r="BI33" i="10"/>
  <c r="G33" i="10" s="1"/>
  <c r="E33" i="10" s="1"/>
  <c r="AM34" i="10"/>
  <c r="AT34" i="10"/>
  <c r="BD33" i="10"/>
  <c r="D35" i="10"/>
  <c r="F34" i="10"/>
  <c r="BL34" i="10"/>
  <c r="BM34" i="10" l="1"/>
  <c r="AR34" i="10" s="1"/>
  <c r="BI34" i="10"/>
  <c r="BJ34" i="10"/>
  <c r="BD34" i="10"/>
  <c r="AM35" i="10"/>
  <c r="AT35" i="10"/>
  <c r="D36" i="10"/>
  <c r="F35" i="10"/>
  <c r="BL35" i="10"/>
  <c r="BM35" i="10" s="1"/>
  <c r="AR35" i="10" s="1"/>
  <c r="BJ35" i="10" l="1"/>
  <c r="BI35" i="10"/>
  <c r="G34" i="10"/>
  <c r="E34" i="10" s="1"/>
  <c r="BD35" i="10"/>
  <c r="AM36" i="10"/>
  <c r="AT36" i="10"/>
  <c r="D37" i="10"/>
  <c r="F36" i="10"/>
  <c r="BL36" i="10"/>
  <c r="BM36" i="10" s="1"/>
  <c r="AR36" i="10" s="1"/>
  <c r="G35" i="10" l="1"/>
  <c r="E35" i="10" s="1"/>
  <c r="BJ36" i="10"/>
  <c r="BI36" i="10"/>
  <c r="BD36" i="10"/>
  <c r="AM37" i="10"/>
  <c r="AT37" i="10"/>
  <c r="D38" i="10"/>
  <c r="F37" i="10"/>
  <c r="BL37" i="10"/>
  <c r="BM37" i="10" s="1"/>
  <c r="AR37" i="10" s="1"/>
  <c r="G36" i="10" l="1"/>
  <c r="E36" i="10" s="1"/>
  <c r="BI37" i="10"/>
  <c r="BJ37" i="10"/>
  <c r="BD37" i="10"/>
  <c r="AM38" i="10"/>
  <c r="AT38" i="10"/>
  <c r="D39" i="10"/>
  <c r="F38" i="10"/>
  <c r="BL38" i="10"/>
  <c r="BM38" i="10" s="1"/>
  <c r="AR38" i="10" s="1"/>
  <c r="G37" i="10" l="1"/>
  <c r="E37" i="10" s="1"/>
  <c r="BJ38" i="10"/>
  <c r="BI38" i="10"/>
  <c r="BD38" i="10"/>
  <c r="AM39" i="10"/>
  <c r="AT39" i="10"/>
  <c r="D40" i="10"/>
  <c r="F39" i="10"/>
  <c r="BL39" i="10"/>
  <c r="BM39" i="10" s="1"/>
  <c r="AR39" i="10" s="1"/>
  <c r="G38" i="10" l="1"/>
  <c r="E38" i="10" s="1"/>
  <c r="BI39" i="10"/>
  <c r="BJ39" i="10"/>
  <c r="BD39" i="10"/>
  <c r="AM40" i="10"/>
  <c r="AT40" i="10"/>
  <c r="D41" i="10"/>
  <c r="F40" i="10"/>
  <c r="BL40" i="10"/>
  <c r="BM40" i="10" s="1"/>
  <c r="AR40" i="10" s="1"/>
  <c r="G39" i="10" l="1"/>
  <c r="E39" i="10" s="1"/>
  <c r="BJ40" i="10"/>
  <c r="BI40" i="10"/>
  <c r="BD40" i="10"/>
  <c r="AT41" i="10"/>
  <c r="AM41" i="10"/>
  <c r="D42" i="10"/>
  <c r="F41" i="10"/>
  <c r="BL41" i="10"/>
  <c r="BM41" i="10" s="1"/>
  <c r="AR41" i="10" s="1"/>
  <c r="G40" i="10" l="1"/>
  <c r="E40" i="10" s="1"/>
  <c r="BI41" i="10"/>
  <c r="BJ41" i="10"/>
  <c r="AM42" i="10"/>
  <c r="AT42" i="10"/>
  <c r="BD41" i="10"/>
  <c r="D43" i="10"/>
  <c r="F42" i="10"/>
  <c r="BL42" i="10"/>
  <c r="BM42" i="10" s="1"/>
  <c r="AR42" i="10" s="1"/>
  <c r="BJ42" i="10" l="1"/>
  <c r="BI42" i="10"/>
  <c r="G41" i="10"/>
  <c r="E41" i="10" s="1"/>
  <c r="BD42" i="10"/>
  <c r="AM43" i="10"/>
  <c r="AT43" i="10"/>
  <c r="D44" i="10"/>
  <c r="F43" i="10"/>
  <c r="BL43" i="10"/>
  <c r="BM43" i="10" s="1"/>
  <c r="AR43" i="10" s="1"/>
  <c r="G42" i="10" l="1"/>
  <c r="E42" i="10" s="1"/>
  <c r="BI43" i="10"/>
  <c r="BJ43" i="10"/>
  <c r="BD43" i="10"/>
  <c r="AM44" i="10"/>
  <c r="AT44" i="10"/>
  <c r="D45" i="10"/>
  <c r="F44" i="10"/>
  <c r="BL44" i="10"/>
  <c r="BM44" i="10" s="1"/>
  <c r="AR44" i="10" s="1"/>
  <c r="G43" i="10" l="1"/>
  <c r="E43" i="10" s="1"/>
  <c r="BI44" i="10"/>
  <c r="BJ44" i="10"/>
  <c r="BD44" i="10"/>
  <c r="AT45" i="10"/>
  <c r="AM45" i="10"/>
  <c r="D46" i="10"/>
  <c r="F45" i="10"/>
  <c r="BL45" i="10"/>
  <c r="BM45" i="10" l="1"/>
  <c r="AR45" i="10" s="1"/>
  <c r="G44" i="10"/>
  <c r="E44" i="10" s="1"/>
  <c r="BI45" i="10"/>
  <c r="BJ45" i="10"/>
  <c r="AM46" i="10"/>
  <c r="AT46" i="10"/>
  <c r="BD45" i="10"/>
  <c r="D47" i="10"/>
  <c r="F46" i="10"/>
  <c r="BL46" i="10"/>
  <c r="BM46" i="10" s="1"/>
  <c r="AR46" i="10" s="1"/>
  <c r="BI46" i="10" l="1"/>
  <c r="BJ46" i="10"/>
  <c r="G45" i="10"/>
  <c r="E45" i="10" s="1"/>
  <c r="BD46" i="10"/>
  <c r="AM47" i="10"/>
  <c r="AT47" i="10"/>
  <c r="D48" i="10"/>
  <c r="F47" i="10"/>
  <c r="BL47" i="10"/>
  <c r="BM47" i="10" s="1"/>
  <c r="AR47" i="10" s="1"/>
  <c r="G46" i="10" l="1"/>
  <c r="E46" i="10" s="1"/>
  <c r="BJ47" i="10"/>
  <c r="BI47" i="10"/>
  <c r="BD47" i="10"/>
  <c r="AT48" i="10"/>
  <c r="AM48" i="10"/>
  <c r="D49" i="10"/>
  <c r="F48" i="10"/>
  <c r="BL48" i="10"/>
  <c r="BM48" i="10" s="1"/>
  <c r="AR48" i="10" s="1"/>
  <c r="G47" i="10" l="1"/>
  <c r="E47" i="10" s="1"/>
  <c r="BI48" i="10"/>
  <c r="BJ48" i="10"/>
  <c r="AT49" i="10"/>
  <c r="AM49" i="10"/>
  <c r="BD48" i="10"/>
  <c r="D50" i="10"/>
  <c r="F49" i="10"/>
  <c r="BL49" i="10"/>
  <c r="BM49" i="10" s="1"/>
  <c r="AR49" i="10" s="1"/>
  <c r="BJ49" i="10" l="1"/>
  <c r="BI49" i="10"/>
  <c r="G48" i="10"/>
  <c r="E48" i="10" s="1"/>
  <c r="AM50" i="10"/>
  <c r="AT50" i="10"/>
  <c r="BD49" i="10"/>
  <c r="D51" i="10"/>
  <c r="F50" i="10"/>
  <c r="BL50" i="10"/>
  <c r="BM50" i="10" s="1"/>
  <c r="AR50" i="10" s="1"/>
  <c r="G49" i="10" l="1"/>
  <c r="E49" i="10" s="1"/>
  <c r="BI50" i="10"/>
  <c r="BJ50" i="10"/>
  <c r="BD50" i="10"/>
  <c r="AM51" i="10"/>
  <c r="AT51" i="10"/>
  <c r="D52" i="10"/>
  <c r="F51" i="10"/>
  <c r="BL51" i="10"/>
  <c r="BM51" i="10" s="1"/>
  <c r="AR51" i="10" s="1"/>
  <c r="BI51" i="10" l="1"/>
  <c r="BJ51" i="10"/>
  <c r="G50" i="10"/>
  <c r="E50" i="10" s="1"/>
  <c r="BD51" i="10"/>
  <c r="AM52" i="10"/>
  <c r="AT52" i="10"/>
  <c r="D53" i="10"/>
  <c r="F52" i="10"/>
  <c r="BL52" i="10"/>
  <c r="BM52" i="10" s="1"/>
  <c r="AR52" i="10" s="1"/>
  <c r="G51" i="10" l="1"/>
  <c r="E51" i="10" s="1"/>
  <c r="BI52" i="10"/>
  <c r="BJ52" i="10"/>
  <c r="BD52" i="10"/>
  <c r="AM53" i="10"/>
  <c r="AT53" i="10"/>
  <c r="D54" i="10"/>
  <c r="F53" i="10"/>
  <c r="BL53" i="10"/>
  <c r="BM53" i="10" s="1"/>
  <c r="AR53" i="10" s="1"/>
  <c r="BI53" i="10" l="1"/>
  <c r="BJ53" i="10"/>
  <c r="G52" i="10"/>
  <c r="E52" i="10" s="1"/>
  <c r="BD53" i="10"/>
  <c r="AM54" i="10"/>
  <c r="AT54" i="10"/>
  <c r="D55" i="10"/>
  <c r="F54" i="10"/>
  <c r="BL54" i="10"/>
  <c r="BM54" i="10" s="1"/>
  <c r="AR54" i="10" s="1"/>
  <c r="G53" i="10" l="1"/>
  <c r="E53" i="10" s="1"/>
  <c r="BI54" i="10"/>
  <c r="BJ54" i="10"/>
  <c r="BD54" i="10"/>
  <c r="AM55" i="10"/>
  <c r="AT55" i="10"/>
  <c r="D56" i="10"/>
  <c r="F55" i="10"/>
  <c r="BL55" i="10"/>
  <c r="BM55" i="10" s="1"/>
  <c r="AR55" i="10" s="1"/>
  <c r="BI55" i="10" l="1"/>
  <c r="BJ55" i="10"/>
  <c r="G54" i="10"/>
  <c r="E54" i="10" s="1"/>
  <c r="BD55" i="10"/>
  <c r="AT56" i="10"/>
  <c r="AM56" i="10"/>
  <c r="D57" i="10"/>
  <c r="F56" i="10"/>
  <c r="BL56" i="10"/>
  <c r="BM56" i="10" s="1"/>
  <c r="AR56" i="10" s="1"/>
  <c r="G55" i="10" l="1"/>
  <c r="E55" i="10" s="1"/>
  <c r="BI56" i="10"/>
  <c r="BJ56" i="10"/>
  <c r="AM57" i="10"/>
  <c r="AT57" i="10"/>
  <c r="BD56" i="10"/>
  <c r="D58" i="10"/>
  <c r="F57" i="10"/>
  <c r="BL57" i="10"/>
  <c r="G56" i="10" l="1"/>
  <c r="E56" i="10" s="1"/>
  <c r="BM57" i="10"/>
  <c r="AR57" i="10" s="1"/>
  <c r="BJ57" i="10"/>
  <c r="BI57" i="10"/>
  <c r="BD57" i="10"/>
  <c r="AM58" i="10"/>
  <c r="AT58" i="10"/>
  <c r="D59" i="10"/>
  <c r="F58" i="10"/>
  <c r="BL58" i="10"/>
  <c r="BM58" i="10" s="1"/>
  <c r="AR58" i="10" s="1"/>
  <c r="G57" i="10" l="1"/>
  <c r="E57" i="10" s="1"/>
  <c r="BJ58" i="10"/>
  <c r="BI58" i="10"/>
  <c r="BD58" i="10"/>
  <c r="AM59" i="10"/>
  <c r="AT59" i="10"/>
  <c r="D60" i="10"/>
  <c r="F59" i="10"/>
  <c r="BL59" i="10"/>
  <c r="BM59" i="10" s="1"/>
  <c r="AR59" i="10" s="1"/>
  <c r="BI59" i="10" l="1"/>
  <c r="BJ59" i="10"/>
  <c r="G58" i="10"/>
  <c r="E58" i="10" s="1"/>
  <c r="BD59" i="10"/>
  <c r="AM60" i="10"/>
  <c r="AT60" i="10"/>
  <c r="D61" i="10"/>
  <c r="F60" i="10"/>
  <c r="BL60" i="10"/>
  <c r="BM60" i="10" s="1"/>
  <c r="AR60" i="10" s="1"/>
  <c r="G59" i="10" l="1"/>
  <c r="E59" i="10" s="1"/>
  <c r="BI60" i="10"/>
  <c r="BJ60" i="10"/>
  <c r="BD60" i="10"/>
  <c r="AM61" i="10"/>
  <c r="AT61" i="10"/>
  <c r="D62" i="10"/>
  <c r="F61" i="10"/>
  <c r="BL61" i="10"/>
  <c r="BM61" i="10" s="1"/>
  <c r="AR61" i="10" s="1"/>
  <c r="G60" i="10" l="1"/>
  <c r="E60" i="10" s="1"/>
  <c r="BI61" i="10"/>
  <c r="BJ61" i="10"/>
  <c r="BD61" i="10"/>
  <c r="AT62" i="10"/>
  <c r="AM62" i="10"/>
  <c r="D63" i="10"/>
  <c r="F62" i="10"/>
  <c r="BL62" i="10"/>
  <c r="BM62" i="10" s="1"/>
  <c r="AR62" i="10" s="1"/>
  <c r="BI62" i="10" l="1"/>
  <c r="BJ62" i="10"/>
  <c r="G61" i="10"/>
  <c r="E61" i="10" s="1"/>
  <c r="AM63" i="10"/>
  <c r="AT63" i="10"/>
  <c r="BD62" i="10"/>
  <c r="D64" i="10"/>
  <c r="F63" i="10"/>
  <c r="BL63" i="10"/>
  <c r="BM63" i="10" s="1"/>
  <c r="AR63" i="10" s="1"/>
  <c r="G62" i="10" l="1"/>
  <c r="E62" i="10" s="1"/>
  <c r="BI63" i="10"/>
  <c r="BJ63" i="10"/>
  <c r="BD63" i="10"/>
  <c r="AM64" i="10"/>
  <c r="AT64" i="10"/>
  <c r="D65" i="10"/>
  <c r="F64" i="10"/>
  <c r="BL64" i="10"/>
  <c r="BM64" i="10" s="1"/>
  <c r="AR64" i="10" s="1"/>
  <c r="BJ64" i="10" l="1"/>
  <c r="BI64" i="10"/>
  <c r="G63" i="10"/>
  <c r="E63" i="10" s="1"/>
  <c r="BD64" i="10"/>
  <c r="AT65" i="10"/>
  <c r="AM65" i="10"/>
  <c r="D66" i="10"/>
  <c r="F65" i="10"/>
  <c r="BL65" i="10"/>
  <c r="BM65" i="10" s="1"/>
  <c r="AR65" i="10" s="1"/>
  <c r="G64" i="10" l="1"/>
  <c r="E64" i="10" s="1"/>
  <c r="BI65" i="10"/>
  <c r="BJ65" i="10"/>
  <c r="AM66" i="10"/>
  <c r="AT66" i="10"/>
  <c r="BD65" i="10"/>
  <c r="D67" i="10"/>
  <c r="F66" i="10"/>
  <c r="BL66" i="10"/>
  <c r="BM66" i="10" s="1"/>
  <c r="AR66" i="10" s="1"/>
  <c r="G65" i="10" l="1"/>
  <c r="E65" i="10" s="1"/>
  <c r="BI66" i="10"/>
  <c r="BJ66" i="10"/>
  <c r="BD66" i="10"/>
  <c r="AM67" i="10"/>
  <c r="AT67" i="10"/>
  <c r="D68" i="10"/>
  <c r="F67" i="10"/>
  <c r="BL67" i="10"/>
  <c r="BM67" i="10" s="1"/>
  <c r="AR67" i="10" s="1"/>
  <c r="G66" i="10" l="1"/>
  <c r="E66" i="10" s="1"/>
  <c r="BI67" i="10"/>
  <c r="BJ67" i="10"/>
  <c r="BD67" i="10"/>
  <c r="AM68" i="10"/>
  <c r="AT68" i="10"/>
  <c r="D69" i="10"/>
  <c r="F68" i="10"/>
  <c r="BL68" i="10"/>
  <c r="BM68" i="10" s="1"/>
  <c r="AR68" i="10" s="1"/>
  <c r="BI68" i="10" l="1"/>
  <c r="BJ68" i="10"/>
  <c r="G67" i="10"/>
  <c r="E67" i="10" s="1"/>
  <c r="BD68" i="10"/>
  <c r="AM69" i="10"/>
  <c r="AT69" i="10"/>
  <c r="D70" i="10"/>
  <c r="F69" i="10"/>
  <c r="BL69" i="10"/>
  <c r="BM69" i="10" s="1"/>
  <c r="AR69" i="10" s="1"/>
  <c r="G68" i="10" l="1"/>
  <c r="E68" i="10" s="1"/>
  <c r="BI69" i="10"/>
  <c r="BJ69" i="10"/>
  <c r="BD69" i="10"/>
  <c r="AM70" i="10"/>
  <c r="AT70" i="10"/>
  <c r="D71" i="10"/>
  <c r="F70" i="10"/>
  <c r="BL70" i="10"/>
  <c r="BM70" i="10" s="1"/>
  <c r="AR70" i="10" s="1"/>
  <c r="G69" i="10" l="1"/>
  <c r="E69" i="10" s="1"/>
  <c r="BI70" i="10"/>
  <c r="BJ70" i="10"/>
  <c r="BD70" i="10"/>
  <c r="AM71" i="10"/>
  <c r="AT71" i="10"/>
  <c r="D72" i="10"/>
  <c r="F71" i="10"/>
  <c r="BL71" i="10"/>
  <c r="BM71" i="10" s="1"/>
  <c r="AR71" i="10" s="1"/>
  <c r="BI71" i="10" l="1"/>
  <c r="BJ71" i="10"/>
  <c r="G70" i="10"/>
  <c r="E70" i="10" s="1"/>
  <c r="BD71" i="10"/>
  <c r="AM72" i="10"/>
  <c r="AT72" i="10"/>
  <c r="D73" i="10"/>
  <c r="F72" i="10"/>
  <c r="BL72" i="10"/>
  <c r="BM72" i="10" s="1"/>
  <c r="AR72" i="10" s="1"/>
  <c r="G71" i="10" l="1"/>
  <c r="E71" i="10" s="1"/>
  <c r="BJ72" i="10"/>
  <c r="BI72" i="10"/>
  <c r="BD72" i="10"/>
  <c r="AT73" i="10"/>
  <c r="AM73" i="10"/>
  <c r="D74" i="10"/>
  <c r="F73" i="10"/>
  <c r="BL73" i="10"/>
  <c r="BM73" i="10" s="1"/>
  <c r="AR73" i="10" s="1"/>
  <c r="G72" i="10" l="1"/>
  <c r="E72" i="10" s="1"/>
  <c r="BI73" i="10"/>
  <c r="BJ73" i="10"/>
  <c r="BD73" i="10"/>
  <c r="AM74" i="10"/>
  <c r="AT74" i="10"/>
  <c r="D75" i="10"/>
  <c r="F74" i="10"/>
  <c r="BL74" i="10"/>
  <c r="BM74" i="10" s="1"/>
  <c r="AR74" i="10" s="1"/>
  <c r="G73" i="10" l="1"/>
  <c r="E73" i="10" s="1"/>
  <c r="BI74" i="10"/>
  <c r="BJ74" i="10"/>
  <c r="BD74" i="10"/>
  <c r="AM75" i="10"/>
  <c r="AT75" i="10"/>
  <c r="D76" i="10"/>
  <c r="F75" i="10"/>
  <c r="BL75" i="10"/>
  <c r="BM75" i="10" s="1"/>
  <c r="AR75" i="10" s="1"/>
  <c r="G74" i="10" l="1"/>
  <c r="E74" i="10" s="1"/>
  <c r="BI75" i="10"/>
  <c r="BJ75" i="10"/>
  <c r="BD75" i="10"/>
  <c r="AM76" i="10"/>
  <c r="AT76" i="10"/>
  <c r="D77" i="10"/>
  <c r="F76" i="10"/>
  <c r="BL76" i="10"/>
  <c r="BM76" i="10" s="1"/>
  <c r="AR76" i="10" s="1"/>
  <c r="G75" i="10" l="1"/>
  <c r="E75" i="10" s="1"/>
  <c r="BI76" i="10"/>
  <c r="BJ76" i="10"/>
  <c r="BD76" i="10"/>
  <c r="AM77" i="10"/>
  <c r="AT77" i="10"/>
  <c r="D78" i="10"/>
  <c r="F77" i="10"/>
  <c r="BL77" i="10"/>
  <c r="BM77" i="10" s="1"/>
  <c r="AR77" i="10" s="1"/>
  <c r="G76" i="10" l="1"/>
  <c r="E76" i="10" s="1"/>
  <c r="BI77" i="10"/>
  <c r="BJ77" i="10"/>
  <c r="BD77" i="10"/>
  <c r="AM78" i="10"/>
  <c r="AT78" i="10"/>
  <c r="D79" i="10"/>
  <c r="F78" i="10"/>
  <c r="BL78" i="10"/>
  <c r="BM78" i="10" s="1"/>
  <c r="AR78" i="10" s="1"/>
  <c r="BI78" i="10" l="1"/>
  <c r="BJ78" i="10"/>
  <c r="G77" i="10"/>
  <c r="E77" i="10" s="1"/>
  <c r="AM79" i="10"/>
  <c r="AT79" i="10"/>
  <c r="BD78" i="10"/>
  <c r="D80" i="10"/>
  <c r="F79" i="10"/>
  <c r="BL79" i="10"/>
  <c r="BM79" i="10" s="1"/>
  <c r="AR79" i="10" s="1"/>
  <c r="G78" i="10" l="1"/>
  <c r="E78" i="10" s="1"/>
  <c r="BI79" i="10"/>
  <c r="BJ79" i="10"/>
  <c r="BD79" i="10"/>
  <c r="AM80" i="10"/>
  <c r="AT80" i="10"/>
  <c r="D81" i="10"/>
  <c r="F80" i="10"/>
  <c r="BL80" i="10"/>
  <c r="BM80" i="10" s="1"/>
  <c r="AR80" i="10" s="1"/>
  <c r="G79" i="10" l="1"/>
  <c r="E79" i="10" s="1"/>
  <c r="BJ80" i="10"/>
  <c r="BI80" i="10"/>
  <c r="BD80" i="10"/>
  <c r="AM81" i="10"/>
  <c r="AT81" i="10"/>
  <c r="D82" i="10"/>
  <c r="F81" i="10"/>
  <c r="BL81" i="10"/>
  <c r="BM81" i="10" s="1"/>
  <c r="AR81" i="10" s="1"/>
  <c r="G80" i="10" l="1"/>
  <c r="E80" i="10" s="1"/>
  <c r="BI81" i="10"/>
  <c r="BJ81" i="10"/>
  <c r="BD81" i="10"/>
  <c r="AM82" i="10"/>
  <c r="AT82" i="10"/>
  <c r="D83" i="10"/>
  <c r="F82" i="10"/>
  <c r="BL82" i="10"/>
  <c r="BM82" i="10" s="1"/>
  <c r="AR82" i="10" s="1"/>
  <c r="BI82" i="10" l="1"/>
  <c r="BJ82" i="10"/>
  <c r="G81" i="10"/>
  <c r="E81" i="10" s="1"/>
  <c r="BD82" i="10"/>
  <c r="AM83" i="10"/>
  <c r="AT83" i="10"/>
  <c r="D84" i="10"/>
  <c r="F83" i="10"/>
  <c r="BL83" i="10"/>
  <c r="BM83" i="10" s="1"/>
  <c r="AR83" i="10" s="1"/>
  <c r="G82" i="10" l="1"/>
  <c r="E82" i="10" s="1"/>
  <c r="BI83" i="10"/>
  <c r="BJ83" i="10"/>
  <c r="BD83" i="10"/>
  <c r="AM84" i="10"/>
  <c r="AT84" i="10"/>
  <c r="D85" i="10"/>
  <c r="F84" i="10"/>
  <c r="BL84" i="10"/>
  <c r="BM84" i="10" s="1"/>
  <c r="AR84" i="10" s="1"/>
  <c r="G83" i="10" l="1"/>
  <c r="E83" i="10" s="1"/>
  <c r="BI84" i="10"/>
  <c r="BJ84" i="10"/>
  <c r="BD84" i="10"/>
  <c r="AM85" i="10"/>
  <c r="AT85" i="10"/>
  <c r="D86" i="10"/>
  <c r="F85" i="10"/>
  <c r="BL85" i="10"/>
  <c r="BM85" i="10" s="1"/>
  <c r="AR85" i="10" s="1"/>
  <c r="G84" i="10" l="1"/>
  <c r="E84" i="10" s="1"/>
  <c r="BI85" i="10"/>
  <c r="BJ85" i="10"/>
  <c r="BD85" i="10"/>
  <c r="AM86" i="10"/>
  <c r="AT86" i="10"/>
  <c r="D87" i="10"/>
  <c r="F86" i="10"/>
  <c r="BL86" i="10"/>
  <c r="BM86" i="10" s="1"/>
  <c r="AR86" i="10" s="1"/>
  <c r="G85" i="10" l="1"/>
  <c r="E85" i="10" s="1"/>
  <c r="BI86" i="10"/>
  <c r="BJ86" i="10"/>
  <c r="BD86" i="10"/>
  <c r="AM87" i="10"/>
  <c r="AT87" i="10"/>
  <c r="D88" i="10"/>
  <c r="F87" i="10"/>
  <c r="BL87" i="10"/>
  <c r="BM87" i="10" l="1"/>
  <c r="AR87" i="10" s="1"/>
  <c r="BI87" i="10"/>
  <c r="BJ87" i="10"/>
  <c r="G86" i="10"/>
  <c r="E86" i="10" s="1"/>
  <c r="BD87" i="10"/>
  <c r="AT88" i="10"/>
  <c r="AM88" i="10"/>
  <c r="D89" i="10"/>
  <c r="F88" i="10"/>
  <c r="BL88" i="10"/>
  <c r="BM88" i="10" s="1"/>
  <c r="AR88" i="10" s="1"/>
  <c r="G87" i="10" l="1"/>
  <c r="E87" i="10" s="1"/>
  <c r="BJ88" i="10"/>
  <c r="BI88" i="10"/>
  <c r="AM89" i="10"/>
  <c r="AT89" i="10"/>
  <c r="BD88" i="10"/>
  <c r="D90" i="10"/>
  <c r="F89" i="10"/>
  <c r="BL89" i="10"/>
  <c r="BM89" i="10" s="1"/>
  <c r="AR89" i="10" s="1"/>
  <c r="G88" i="10" l="1"/>
  <c r="E88" i="10" s="1"/>
  <c r="BI89" i="10"/>
  <c r="BJ89" i="10"/>
  <c r="BD89" i="10"/>
  <c r="AT90" i="10"/>
  <c r="AM90" i="10"/>
  <c r="D91" i="10"/>
  <c r="F90" i="10"/>
  <c r="BL90" i="10"/>
  <c r="BM90" i="10" s="1"/>
  <c r="AR90" i="10" s="1"/>
  <c r="G89" i="10" l="1"/>
  <c r="E89" i="10" s="1"/>
  <c r="BI90" i="10"/>
  <c r="BJ90" i="10"/>
  <c r="AM91" i="10"/>
  <c r="AT91" i="10"/>
  <c r="BD90" i="10"/>
  <c r="D92" i="10"/>
  <c r="F91" i="10"/>
  <c r="BL91" i="10"/>
  <c r="BM91" i="10" s="1"/>
  <c r="AR91" i="10" s="1"/>
  <c r="BI91" i="10" l="1"/>
  <c r="BJ91" i="10"/>
  <c r="G90" i="10"/>
  <c r="E90" i="10" s="1"/>
  <c r="BD91" i="10"/>
  <c r="AM92" i="10"/>
  <c r="AT92" i="10"/>
  <c r="D93" i="10"/>
  <c r="F92" i="10"/>
  <c r="BL92" i="10"/>
  <c r="BM92" i="10" s="1"/>
  <c r="AR92" i="10" s="1"/>
  <c r="G91" i="10" l="1"/>
  <c r="E91" i="10" s="1"/>
  <c r="BI92" i="10"/>
  <c r="BJ92" i="10"/>
  <c r="BD92" i="10"/>
  <c r="AM93" i="10"/>
  <c r="AT93" i="10"/>
  <c r="D94" i="10"/>
  <c r="F93" i="10"/>
  <c r="BL93" i="10"/>
  <c r="BM93" i="10" s="1"/>
  <c r="AR93" i="10" s="1"/>
  <c r="G92" i="10" l="1"/>
  <c r="E92" i="10" s="1"/>
  <c r="BI93" i="10"/>
  <c r="BJ93" i="10"/>
  <c r="BD93" i="10"/>
  <c r="AM94" i="10"/>
  <c r="AT94" i="10"/>
  <c r="D95" i="10"/>
  <c r="F94" i="10"/>
  <c r="BL94" i="10"/>
  <c r="BM94" i="10" s="1"/>
  <c r="AR94" i="10" s="1"/>
  <c r="BI94" i="10" l="1"/>
  <c r="BJ94" i="10"/>
  <c r="G93" i="10"/>
  <c r="E93" i="10" s="1"/>
  <c r="BD94" i="10"/>
  <c r="AM95" i="10"/>
  <c r="AT95" i="10"/>
  <c r="D96" i="10"/>
  <c r="F95" i="10"/>
  <c r="BL95" i="10"/>
  <c r="BM95" i="10" s="1"/>
  <c r="AR95" i="10" s="1"/>
  <c r="G94" i="10" l="1"/>
  <c r="E94" i="10" s="1"/>
  <c r="BI95" i="10"/>
  <c r="BJ95" i="10"/>
  <c r="BD95" i="10"/>
  <c r="AM96" i="10"/>
  <c r="AT96" i="10"/>
  <c r="D97" i="10"/>
  <c r="F96" i="10"/>
  <c r="BL96" i="10"/>
  <c r="BM96" i="10" s="1"/>
  <c r="AR96" i="10" s="1"/>
  <c r="G95" i="10" l="1"/>
  <c r="E95" i="10" s="1"/>
  <c r="BJ96" i="10"/>
  <c r="BI96" i="10"/>
  <c r="G96" i="10" s="1"/>
  <c r="E96" i="10" s="1"/>
  <c r="BD96" i="10"/>
  <c r="AT97" i="10"/>
  <c r="AM97" i="10"/>
  <c r="D98" i="10"/>
  <c r="F97" i="10"/>
  <c r="BL97" i="10"/>
  <c r="BM97" i="10" s="1"/>
  <c r="AR97" i="10" s="1"/>
  <c r="BI97" i="10" l="1"/>
  <c r="BJ97" i="10"/>
  <c r="AM98" i="10"/>
  <c r="AT98" i="10"/>
  <c r="BD97" i="10"/>
  <c r="D99" i="10"/>
  <c r="F98" i="10"/>
  <c r="BL98" i="10"/>
  <c r="BM98" i="10" s="1"/>
  <c r="AR98" i="10" s="1"/>
  <c r="G97" i="10" l="1"/>
  <c r="E97" i="10" s="1"/>
  <c r="BI98" i="10"/>
  <c r="BJ98" i="10"/>
  <c r="BD98" i="10"/>
  <c r="AM99" i="10"/>
  <c r="AT99" i="10"/>
  <c r="D100" i="10"/>
  <c r="F99" i="10"/>
  <c r="BL99" i="10"/>
  <c r="BM99" i="10" s="1"/>
  <c r="AR99" i="10" s="1"/>
  <c r="G98" i="10" l="1"/>
  <c r="E98" i="10" s="1"/>
  <c r="BI99" i="10"/>
  <c r="BJ99" i="10"/>
  <c r="BD99" i="10"/>
  <c r="AT100" i="10"/>
  <c r="AM100" i="10"/>
  <c r="D101" i="10"/>
  <c r="F100" i="10"/>
  <c r="BL100" i="10"/>
  <c r="BM100" i="10" s="1"/>
  <c r="AR100" i="10" s="1"/>
  <c r="G99" i="10" l="1"/>
  <c r="E99" i="10" s="1"/>
  <c r="BI100" i="10"/>
  <c r="BJ100" i="10"/>
  <c r="AT101" i="10"/>
  <c r="AM101" i="10"/>
  <c r="BD100" i="10"/>
  <c r="D102" i="10"/>
  <c r="F101" i="10"/>
  <c r="BL101" i="10"/>
  <c r="BM101" i="10" s="1"/>
  <c r="AR101" i="10" s="1"/>
  <c r="G100" i="10" l="1"/>
  <c r="E100" i="10" s="1"/>
  <c r="BI101" i="10"/>
  <c r="BJ101" i="10"/>
  <c r="AM102" i="10"/>
  <c r="AT102" i="10"/>
  <c r="BD101" i="10"/>
  <c r="D103" i="10"/>
  <c r="F102" i="10"/>
  <c r="BL102" i="10"/>
  <c r="BM102" i="10" s="1"/>
  <c r="AR102" i="10" s="1"/>
  <c r="G101" i="10" l="1"/>
  <c r="E101" i="10" s="1"/>
  <c r="BI102" i="10"/>
  <c r="BJ102" i="10"/>
  <c r="BD102" i="10"/>
  <c r="AM103" i="10"/>
  <c r="AT103" i="10"/>
  <c r="D104" i="10"/>
  <c r="F103" i="10"/>
  <c r="BL103" i="10"/>
  <c r="BM103" i="10" s="1"/>
  <c r="AR103" i="10" s="1"/>
  <c r="BI103" i="10" l="1"/>
  <c r="BJ103" i="10"/>
  <c r="G102" i="10"/>
  <c r="E102" i="10" s="1"/>
  <c r="BD103" i="10"/>
  <c r="AT104" i="10"/>
  <c r="AM104" i="10"/>
  <c r="D105" i="10"/>
  <c r="F104" i="10"/>
  <c r="BL104" i="10"/>
  <c r="BM104" i="10" s="1"/>
  <c r="AR104" i="10" s="1"/>
  <c r="G103" i="10" l="1"/>
  <c r="E103" i="10" s="1"/>
  <c r="BJ104" i="10"/>
  <c r="BI104" i="10"/>
  <c r="AM105" i="10"/>
  <c r="AT105" i="10"/>
  <c r="BD104" i="10"/>
  <c r="D106" i="10"/>
  <c r="F105" i="10"/>
  <c r="BL105" i="10"/>
  <c r="BM105" i="10" s="1"/>
  <c r="AR105" i="10" s="1"/>
  <c r="G104" i="10" l="1"/>
  <c r="E104" i="10" s="1"/>
  <c r="BI105" i="10"/>
  <c r="BJ105" i="10"/>
  <c r="BD105" i="10"/>
  <c r="AM106" i="10"/>
  <c r="AT106" i="10"/>
  <c r="D107" i="10"/>
  <c r="F106" i="10"/>
  <c r="BL106" i="10"/>
  <c r="BM106" i="10" s="1"/>
  <c r="AR106" i="10" s="1"/>
  <c r="G105" i="10" l="1"/>
  <c r="E105" i="10" s="1"/>
  <c r="BI106" i="10"/>
  <c r="BJ106" i="10"/>
  <c r="BD106" i="10"/>
  <c r="AT107" i="10"/>
  <c r="AM107" i="10"/>
  <c r="D108" i="10"/>
  <c r="F107" i="10"/>
  <c r="BL107" i="10"/>
  <c r="BM107" i="10" s="1"/>
  <c r="AR107" i="10" s="1"/>
  <c r="G106" i="10" l="1"/>
  <c r="E106" i="10" s="1"/>
  <c r="BI107" i="10"/>
  <c r="BJ107" i="10"/>
  <c r="AM108" i="10"/>
  <c r="AT108" i="10"/>
  <c r="BD107" i="10"/>
  <c r="D109" i="10"/>
  <c r="F108" i="10"/>
  <c r="BL108" i="10"/>
  <c r="BM108" i="10" l="1"/>
  <c r="AR108" i="10" s="1"/>
  <c r="BI108" i="10"/>
  <c r="BJ108" i="10"/>
  <c r="G107" i="10"/>
  <c r="E107" i="10" s="1"/>
  <c r="BD108" i="10"/>
  <c r="AM109" i="10"/>
  <c r="AT109" i="10"/>
  <c r="D110" i="10"/>
  <c r="F109" i="10"/>
  <c r="BL109" i="10"/>
  <c r="BM109" i="10" s="1"/>
  <c r="AR109" i="10" s="1"/>
  <c r="G108" i="10" l="1"/>
  <c r="E108" i="10" s="1"/>
  <c r="BI109" i="10"/>
  <c r="BJ109" i="10"/>
  <c r="BD109" i="10"/>
  <c r="AM110" i="10"/>
  <c r="AT110" i="10"/>
  <c r="D111" i="10"/>
  <c r="F110" i="10"/>
  <c r="BL110" i="10"/>
  <c r="BM110" i="10" s="1"/>
  <c r="AR110" i="10" s="1"/>
  <c r="G109" i="10" l="1"/>
  <c r="E109" i="10" s="1"/>
  <c r="BI110" i="10"/>
  <c r="BJ110" i="10"/>
  <c r="BD110" i="10"/>
  <c r="AM111" i="10"/>
  <c r="AT111" i="10"/>
  <c r="D112" i="10"/>
  <c r="F111" i="10"/>
  <c r="BL111" i="10"/>
  <c r="BM111" i="10" s="1"/>
  <c r="AR111" i="10" s="1"/>
  <c r="G110" i="10" l="1"/>
  <c r="E110" i="10" s="1"/>
  <c r="BI111" i="10"/>
  <c r="BJ111" i="10"/>
  <c r="BD111" i="10"/>
  <c r="AT112" i="10"/>
  <c r="AM112" i="10"/>
  <c r="D113" i="10"/>
  <c r="F112" i="10"/>
  <c r="BL112" i="10"/>
  <c r="BM112" i="10" s="1"/>
  <c r="AR112" i="10" s="1"/>
  <c r="G111" i="10" l="1"/>
  <c r="E111" i="10" s="1"/>
  <c r="BJ112" i="10"/>
  <c r="BI112" i="10"/>
  <c r="AM113" i="10"/>
  <c r="AT113" i="10"/>
  <c r="BD112" i="10"/>
  <c r="D114" i="10"/>
  <c r="F113" i="10"/>
  <c r="BL113" i="10"/>
  <c r="BM113" i="10" s="1"/>
  <c r="AR113" i="10" s="1"/>
  <c r="G112" i="10" l="1"/>
  <c r="E112" i="10" s="1"/>
  <c r="BI113" i="10"/>
  <c r="BJ113" i="10"/>
  <c r="BD113" i="10"/>
  <c r="AM114" i="10"/>
  <c r="AT114" i="10"/>
  <c r="D115" i="10"/>
  <c r="F114" i="10"/>
  <c r="BL114" i="10"/>
  <c r="BM114" i="10" s="1"/>
  <c r="AR114" i="10" s="1"/>
  <c r="BJ114" i="10" l="1"/>
  <c r="BI114" i="10"/>
  <c r="G113" i="10"/>
  <c r="E113" i="10" s="1"/>
  <c r="BD114" i="10"/>
  <c r="AM115" i="10"/>
  <c r="AT115" i="10"/>
  <c r="D116" i="10"/>
  <c r="F115" i="10"/>
  <c r="BL115" i="10"/>
  <c r="BM115" i="10" s="1"/>
  <c r="AR115" i="10" s="1"/>
  <c r="G114" i="10" l="1"/>
  <c r="E114" i="10" s="1"/>
  <c r="BI115" i="10"/>
  <c r="BJ115" i="10"/>
  <c r="BD115" i="10"/>
  <c r="AM116" i="10"/>
  <c r="AT116" i="10"/>
  <c r="D117" i="10"/>
  <c r="F116" i="10"/>
  <c r="BL116" i="10"/>
  <c r="BM116" i="10" s="1"/>
  <c r="AR116" i="10" s="1"/>
  <c r="G115" i="10" l="1"/>
  <c r="E115" i="10" s="1"/>
  <c r="BI116" i="10"/>
  <c r="BJ116" i="10"/>
  <c r="BD116" i="10"/>
  <c r="AM117" i="10"/>
  <c r="AT117" i="10"/>
  <c r="D118" i="10"/>
  <c r="F117" i="10"/>
  <c r="BL117" i="10"/>
  <c r="BM117" i="10" s="1"/>
  <c r="AR117" i="10" s="1"/>
  <c r="BI117" i="10" l="1"/>
  <c r="BJ117" i="10"/>
  <c r="G116" i="10"/>
  <c r="E116" i="10" s="1"/>
  <c r="BD117" i="10"/>
  <c r="AT118" i="10"/>
  <c r="AM118" i="10"/>
  <c r="D119" i="10"/>
  <c r="F118" i="10"/>
  <c r="BL118" i="10"/>
  <c r="BM118" i="10" s="1"/>
  <c r="AR118" i="10" s="1"/>
  <c r="G117" i="10" l="1"/>
  <c r="E117" i="10" s="1"/>
  <c r="BI118" i="10"/>
  <c r="BJ118" i="10"/>
  <c r="AM119" i="10"/>
  <c r="AT119" i="10"/>
  <c r="BD118" i="10"/>
  <c r="D120" i="10"/>
  <c r="F119" i="10"/>
  <c r="BL119" i="10"/>
  <c r="BM119" i="10" s="1"/>
  <c r="AR119" i="10" s="1"/>
  <c r="BI119" i="10" l="1"/>
  <c r="BJ119" i="10"/>
  <c r="G118" i="10"/>
  <c r="E118" i="10" s="1"/>
  <c r="BD119" i="10"/>
  <c r="AT120" i="10"/>
  <c r="AM120" i="10"/>
  <c r="D121" i="10"/>
  <c r="F120" i="10"/>
  <c r="BL120" i="10"/>
  <c r="BM120" i="10" s="1"/>
  <c r="AR120" i="10" s="1"/>
  <c r="G119" i="10" l="1"/>
  <c r="E119" i="10" s="1"/>
  <c r="BI120" i="10"/>
  <c r="BJ120" i="10"/>
  <c r="AT121" i="10"/>
  <c r="AM121" i="10"/>
  <c r="BD120" i="10"/>
  <c r="D122" i="10"/>
  <c r="F121" i="10"/>
  <c r="BL121" i="10"/>
  <c r="BM121" i="10" s="1"/>
  <c r="AR121" i="10" s="1"/>
  <c r="G120" i="10" l="1"/>
  <c r="E120" i="10" s="1"/>
  <c r="BI121" i="10"/>
  <c r="BJ121" i="10"/>
  <c r="AM122" i="10"/>
  <c r="AT122" i="10"/>
  <c r="BD121" i="10"/>
  <c r="D123" i="10"/>
  <c r="F122" i="10"/>
  <c r="BL122" i="10"/>
  <c r="BM122" i="10" s="1"/>
  <c r="AR122" i="10" s="1"/>
  <c r="BJ122" i="10" l="1"/>
  <c r="BI122" i="10"/>
  <c r="G121" i="10"/>
  <c r="E121" i="10" s="1"/>
  <c r="AM123" i="10"/>
  <c r="AT123" i="10"/>
  <c r="BD122" i="10"/>
  <c r="D124" i="10"/>
  <c r="F123" i="10"/>
  <c r="BL123" i="10"/>
  <c r="BM123" i="10" s="1"/>
  <c r="AR123" i="10" s="1"/>
  <c r="G122" i="10" l="1"/>
  <c r="E122" i="10" s="1"/>
  <c r="BI123" i="10"/>
  <c r="BJ123" i="10"/>
  <c r="BD123" i="10"/>
  <c r="AM124" i="10"/>
  <c r="AT124" i="10"/>
  <c r="D125" i="10"/>
  <c r="F124" i="10"/>
  <c r="BL124" i="10"/>
  <c r="BM124" i="10" s="1"/>
  <c r="AR124" i="10" s="1"/>
  <c r="G123" i="10" l="1"/>
  <c r="E123" i="10" s="1"/>
  <c r="BI124" i="10"/>
  <c r="BJ124" i="10"/>
  <c r="BD124" i="10"/>
  <c r="AM125" i="10"/>
  <c r="AT125" i="10"/>
  <c r="D126" i="10"/>
  <c r="F125" i="10"/>
  <c r="BL125" i="10"/>
  <c r="BM125" i="10" s="1"/>
  <c r="AR125" i="10" s="1"/>
  <c r="G124" i="10" l="1"/>
  <c r="E124" i="10" s="1"/>
  <c r="BI125" i="10"/>
  <c r="BJ125" i="10"/>
  <c r="BD125" i="10"/>
  <c r="AT126" i="10"/>
  <c r="AM126" i="10"/>
  <c r="D127" i="10"/>
  <c r="F126" i="10"/>
  <c r="BL126" i="10"/>
  <c r="BM126" i="10" s="1"/>
  <c r="AR126" i="10" s="1"/>
  <c r="BI126" i="10" l="1"/>
  <c r="BJ126" i="10"/>
  <c r="G125" i="10"/>
  <c r="E125" i="10" s="1"/>
  <c r="AM127" i="10"/>
  <c r="AT127" i="10"/>
  <c r="BD126" i="10"/>
  <c r="D128" i="10"/>
  <c r="F127" i="10"/>
  <c r="BL127" i="10"/>
  <c r="BM127" i="10" s="1"/>
  <c r="AR127" i="10" s="1"/>
  <c r="G126" i="10" l="1"/>
  <c r="E126" i="10" s="1"/>
  <c r="BI127" i="10"/>
  <c r="BJ127" i="10"/>
  <c r="BD127" i="10"/>
  <c r="AM128" i="10"/>
  <c r="AT128" i="10"/>
  <c r="D129" i="10"/>
  <c r="F128" i="10"/>
  <c r="BL128" i="10"/>
  <c r="BM128" i="10" s="1"/>
  <c r="AR128" i="10" s="1"/>
  <c r="G127" i="10" l="1"/>
  <c r="E127" i="10" s="1"/>
  <c r="BI128" i="10"/>
  <c r="BJ128" i="10"/>
  <c r="BD128" i="10"/>
  <c r="AM129" i="10"/>
  <c r="AT129" i="10"/>
  <c r="D130" i="10"/>
  <c r="F129" i="10"/>
  <c r="BL129" i="10"/>
  <c r="BM129" i="10" s="1"/>
  <c r="AR129" i="10" s="1"/>
  <c r="G128" i="10" l="1"/>
  <c r="E128" i="10" s="1"/>
  <c r="BI129" i="10"/>
  <c r="BJ129" i="10"/>
  <c r="BD129" i="10"/>
  <c r="AT130" i="10"/>
  <c r="AM130" i="10"/>
  <c r="D131" i="10"/>
  <c r="F130" i="10"/>
  <c r="BL130" i="10"/>
  <c r="G129" i="10" l="1"/>
  <c r="E129" i="10" s="1"/>
  <c r="BM130" i="10"/>
  <c r="AR130" i="10" s="1"/>
  <c r="BJ130" i="10"/>
  <c r="BI130" i="10"/>
  <c r="AM131" i="10"/>
  <c r="AT131" i="10"/>
  <c r="BD130" i="10"/>
  <c r="D132" i="10"/>
  <c r="F131" i="10"/>
  <c r="BL131" i="10"/>
  <c r="BM131" i="10" s="1"/>
  <c r="AR131" i="10" s="1"/>
  <c r="G130" i="10" l="1"/>
  <c r="E130" i="10" s="1"/>
  <c r="BI131" i="10"/>
  <c r="BJ131" i="10"/>
  <c r="BD131" i="10"/>
  <c r="AM132" i="10"/>
  <c r="AT132" i="10"/>
  <c r="D133" i="10"/>
  <c r="F132" i="10"/>
  <c r="BL132" i="10"/>
  <c r="BM132" i="10" s="1"/>
  <c r="AR132" i="10" s="1"/>
  <c r="G131" i="10" l="1"/>
  <c r="E131" i="10" s="1"/>
  <c r="BI132" i="10"/>
  <c r="BJ132" i="10"/>
  <c r="BD132" i="10"/>
  <c r="AM133" i="10"/>
  <c r="AT133" i="10"/>
  <c r="D134" i="10"/>
  <c r="F133" i="10"/>
  <c r="BL133" i="10"/>
  <c r="BM133" i="10" s="1"/>
  <c r="AR133" i="10" s="1"/>
  <c r="G132" i="10" l="1"/>
  <c r="E132" i="10" s="1"/>
  <c r="BI133" i="10"/>
  <c r="BJ133" i="10"/>
  <c r="BD133" i="10"/>
  <c r="AM134" i="10"/>
  <c r="AT134" i="10"/>
  <c r="D135" i="10"/>
  <c r="F134" i="10"/>
  <c r="BL134" i="10"/>
  <c r="G133" i="10" l="1"/>
  <c r="E133" i="10" s="1"/>
  <c r="BM134" i="10"/>
  <c r="AR134" i="10" s="1"/>
  <c r="X6" i="16"/>
  <c r="X7" i="16"/>
  <c r="X12" i="16"/>
  <c r="X10" i="16"/>
  <c r="X8" i="16"/>
  <c r="X13" i="16"/>
  <c r="X9" i="16"/>
  <c r="X14" i="16"/>
  <c r="X11" i="16"/>
  <c r="X5" i="16"/>
  <c r="X15" i="16"/>
  <c r="X16" i="16"/>
  <c r="BI134" i="10"/>
  <c r="BJ134" i="10"/>
  <c r="BD134" i="10"/>
  <c r="AM135" i="10"/>
  <c r="AT135" i="10"/>
  <c r="D136" i="10"/>
  <c r="F135" i="10"/>
  <c r="BL135" i="10"/>
  <c r="BM135" i="10" s="1"/>
  <c r="AR135" i="10" s="1"/>
  <c r="X17" i="16" l="1"/>
  <c r="BI135" i="10"/>
  <c r="BJ135" i="10"/>
  <c r="G134" i="10"/>
  <c r="E134" i="10" s="1"/>
  <c r="BD135" i="10"/>
  <c r="AM136" i="10"/>
  <c r="AT136" i="10"/>
  <c r="D137" i="10"/>
  <c r="F136" i="10"/>
  <c r="BL136" i="10"/>
  <c r="BM136" i="10" s="1"/>
  <c r="AR136" i="10" s="1"/>
  <c r="G135" i="10" l="1"/>
  <c r="E135" i="10" s="1"/>
  <c r="BI136" i="10"/>
  <c r="BJ136" i="10"/>
  <c r="BD136" i="10"/>
  <c r="AM137" i="10"/>
  <c r="AT137" i="10"/>
  <c r="D138" i="10"/>
  <c r="F137" i="10"/>
  <c r="BL137" i="10"/>
  <c r="BM137" i="10" s="1"/>
  <c r="AR137" i="10" s="1"/>
  <c r="G136" i="10" l="1"/>
  <c r="E136" i="10" s="1"/>
  <c r="BI137" i="10"/>
  <c r="BJ137" i="10"/>
  <c r="BD137" i="10"/>
  <c r="AM138" i="10"/>
  <c r="AT138" i="10"/>
  <c r="D139" i="10"/>
  <c r="F138" i="10"/>
  <c r="BL138" i="10"/>
  <c r="BM138" i="10" s="1"/>
  <c r="AR138" i="10" s="1"/>
  <c r="G137" i="10" l="1"/>
  <c r="E137" i="10" s="1"/>
  <c r="BJ138" i="10"/>
  <c r="BI138" i="10"/>
  <c r="BD138" i="10"/>
  <c r="AM139" i="10"/>
  <c r="AT139" i="10"/>
  <c r="D140" i="10"/>
  <c r="F139" i="10"/>
  <c r="BL139" i="10"/>
  <c r="BM139" i="10" s="1"/>
  <c r="AR139" i="10" s="1"/>
  <c r="G138" i="10" l="1"/>
  <c r="E138" i="10" s="1"/>
  <c r="BI139" i="10"/>
  <c r="BJ139" i="10"/>
  <c r="BD139" i="10"/>
  <c r="AM140" i="10"/>
  <c r="AT140" i="10"/>
  <c r="D141" i="10"/>
  <c r="F140" i="10"/>
  <c r="BL140" i="10"/>
  <c r="BM140" i="10" s="1"/>
  <c r="AR140" i="10" s="1"/>
  <c r="BI140" i="10" l="1"/>
  <c r="BJ140" i="10"/>
  <c r="G139" i="10"/>
  <c r="E139" i="10" s="1"/>
  <c r="BD140" i="10"/>
  <c r="AM141" i="10"/>
  <c r="AT141" i="10"/>
  <c r="D142" i="10"/>
  <c r="F141" i="10"/>
  <c r="BL141" i="10"/>
  <c r="BM141" i="10" s="1"/>
  <c r="AR141" i="10" s="1"/>
  <c r="G140" i="10" l="1"/>
  <c r="E140" i="10" s="1"/>
  <c r="BI141" i="10"/>
  <c r="BJ141" i="10"/>
  <c r="BD141" i="10"/>
  <c r="AT142" i="10"/>
  <c r="AM142" i="10"/>
  <c r="D143" i="10"/>
  <c r="F142" i="10"/>
  <c r="BL142" i="10"/>
  <c r="BM142" i="10" s="1"/>
  <c r="AR142" i="10" s="1"/>
  <c r="G141" i="10" l="1"/>
  <c r="E141" i="10" s="1"/>
  <c r="BI142" i="10"/>
  <c r="BJ142" i="10"/>
  <c r="AM143" i="10"/>
  <c r="AT143" i="10"/>
  <c r="BD142" i="10"/>
  <c r="D144" i="10"/>
  <c r="F143" i="10"/>
  <c r="BL143" i="10"/>
  <c r="BM143" i="10" s="1"/>
  <c r="AR143" i="10" s="1"/>
  <c r="G142" i="10" l="1"/>
  <c r="E142" i="10" s="1"/>
  <c r="BI143" i="10"/>
  <c r="BJ143" i="10"/>
  <c r="BD143" i="10"/>
  <c r="AM144" i="10"/>
  <c r="AT144" i="10"/>
  <c r="D145" i="10"/>
  <c r="F144" i="10"/>
  <c r="BL144" i="10"/>
  <c r="BM144" i="10" s="1"/>
  <c r="AR144" i="10" s="1"/>
  <c r="G143" i="10" l="1"/>
  <c r="E143" i="10" s="1"/>
  <c r="BI144" i="10"/>
  <c r="BJ144" i="10"/>
  <c r="BD144" i="10"/>
  <c r="AM145" i="10"/>
  <c r="AT145" i="10"/>
  <c r="D146" i="10"/>
  <c r="F145" i="10"/>
  <c r="BL145" i="10"/>
  <c r="BM145" i="10" s="1"/>
  <c r="AR145" i="10" s="1"/>
  <c r="G144" i="10" l="1"/>
  <c r="E144" i="10" s="1"/>
  <c r="BI145" i="10"/>
  <c r="BJ145" i="10"/>
  <c r="BD145" i="10"/>
  <c r="AM146" i="10"/>
  <c r="AT146" i="10"/>
  <c r="D147" i="10"/>
  <c r="F146" i="10"/>
  <c r="BL146" i="10"/>
  <c r="BM146" i="10" s="1"/>
  <c r="AR146" i="10" s="1"/>
  <c r="G145" i="10" l="1"/>
  <c r="E145" i="10" s="1"/>
  <c r="BJ146" i="10"/>
  <c r="BI146" i="10"/>
  <c r="BD146" i="10"/>
  <c r="AM147" i="10"/>
  <c r="AT147" i="10"/>
  <c r="D148" i="10"/>
  <c r="F147" i="10"/>
  <c r="BL147" i="10"/>
  <c r="BM147" i="10" s="1"/>
  <c r="AR147" i="10" s="1"/>
  <c r="G146" i="10" l="1"/>
  <c r="E146" i="10" s="1"/>
  <c r="BI147" i="10"/>
  <c r="BJ147" i="10"/>
  <c r="BD147" i="10"/>
  <c r="AM148" i="10"/>
  <c r="AT148" i="10"/>
  <c r="D149" i="10"/>
  <c r="F148" i="10"/>
  <c r="BL148" i="10"/>
  <c r="BM148" i="10" s="1"/>
  <c r="AR148" i="10" s="1"/>
  <c r="BI148" i="10" l="1"/>
  <c r="BJ148" i="10"/>
  <c r="G147" i="10"/>
  <c r="E147" i="10" s="1"/>
  <c r="BD148" i="10"/>
  <c r="AM149" i="10"/>
  <c r="AT149" i="10"/>
  <c r="D150" i="10"/>
  <c r="F149" i="10"/>
  <c r="BL149" i="10"/>
  <c r="BM149" i="10" s="1"/>
  <c r="AR149" i="10" s="1"/>
  <c r="G148" i="10" l="1"/>
  <c r="E148" i="10" s="1"/>
  <c r="BI149" i="10"/>
  <c r="BJ149" i="10"/>
  <c r="BD149" i="10"/>
  <c r="AM150" i="10"/>
  <c r="AT150" i="10"/>
  <c r="D151" i="10"/>
  <c r="F150" i="10"/>
  <c r="BL150" i="10"/>
  <c r="BM150" i="10" s="1"/>
  <c r="AR150" i="10" s="1"/>
  <c r="G149" i="10" l="1"/>
  <c r="E149" i="10" s="1"/>
  <c r="BI150" i="10"/>
  <c r="BJ150" i="10"/>
  <c r="BD150" i="10"/>
  <c r="AM151" i="10"/>
  <c r="AT151" i="10"/>
  <c r="D152" i="10"/>
  <c r="F151" i="10"/>
  <c r="BL151" i="10"/>
  <c r="BM151" i="10" s="1"/>
  <c r="AR151" i="10" s="1"/>
  <c r="G150" i="10" l="1"/>
  <c r="E150" i="10" s="1"/>
  <c r="BI151" i="10"/>
  <c r="BJ151" i="10"/>
  <c r="BD151" i="10"/>
  <c r="AM152" i="10"/>
  <c r="AT152" i="10"/>
  <c r="D153" i="10"/>
  <c r="F152" i="10"/>
  <c r="BL152" i="10"/>
  <c r="BM152" i="10" s="1"/>
  <c r="AR152" i="10" s="1"/>
  <c r="G151" i="10" l="1"/>
  <c r="E151" i="10" s="1"/>
  <c r="BI152" i="10"/>
  <c r="BJ152" i="10"/>
  <c r="BD152" i="10"/>
  <c r="AM153" i="10"/>
  <c r="AT153" i="10"/>
  <c r="D154" i="10"/>
  <c r="F153" i="10"/>
  <c r="BL153" i="10"/>
  <c r="BM153" i="10" s="1"/>
  <c r="AR153" i="10" s="1"/>
  <c r="G152" i="10" l="1"/>
  <c r="E152" i="10" s="1"/>
  <c r="BI153" i="10"/>
  <c r="BJ153" i="10"/>
  <c r="BD153" i="10"/>
  <c r="AT154" i="10"/>
  <c r="AM154" i="10"/>
  <c r="D155" i="10"/>
  <c r="F154" i="10"/>
  <c r="BL154" i="10"/>
  <c r="BM154" i="10" s="1"/>
  <c r="AR154" i="10" s="1"/>
  <c r="BJ154" i="10" l="1"/>
  <c r="BI154" i="10"/>
  <c r="G153" i="10"/>
  <c r="E153" i="10" s="1"/>
  <c r="AM155" i="10"/>
  <c r="AT155" i="10"/>
  <c r="BD154" i="10"/>
  <c r="D156" i="10"/>
  <c r="F155" i="10"/>
  <c r="BL155" i="10"/>
  <c r="BM155" i="10" s="1"/>
  <c r="AR155" i="10" s="1"/>
  <c r="G154" i="10" l="1"/>
  <c r="E154" i="10" s="1"/>
  <c r="BI155" i="10"/>
  <c r="BJ155" i="10"/>
  <c r="BD155" i="10"/>
  <c r="AM156" i="10"/>
  <c r="AT156" i="10"/>
  <c r="D157" i="10"/>
  <c r="F156" i="10"/>
  <c r="BL156" i="10"/>
  <c r="BM156" i="10" s="1"/>
  <c r="AR156" i="10" s="1"/>
  <c r="BI156" i="10" l="1"/>
  <c r="BJ156" i="10"/>
  <c r="G155" i="10"/>
  <c r="E155" i="10" s="1"/>
  <c r="BD156" i="10"/>
  <c r="AM157" i="10"/>
  <c r="AT157" i="10"/>
  <c r="D158" i="10"/>
  <c r="F157" i="10"/>
  <c r="BL157" i="10"/>
  <c r="BM157" i="10" s="1"/>
  <c r="AR157" i="10" s="1"/>
  <c r="G156" i="10" l="1"/>
  <c r="E156" i="10" s="1"/>
  <c r="BI157" i="10"/>
  <c r="BJ157" i="10"/>
  <c r="BD157" i="10"/>
  <c r="AT158" i="10"/>
  <c r="AM158" i="10"/>
  <c r="D159" i="10"/>
  <c r="F158" i="10"/>
  <c r="BL158" i="10"/>
  <c r="BM158" i="10" s="1"/>
  <c r="AR158" i="10" s="1"/>
  <c r="G157" i="10" l="1"/>
  <c r="E157" i="10" s="1"/>
  <c r="BI158" i="10"/>
  <c r="BJ158" i="10"/>
  <c r="AM159" i="10"/>
  <c r="AT159" i="10"/>
  <c r="BD158" i="10"/>
  <c r="D160" i="10"/>
  <c r="F159" i="10"/>
  <c r="BL159" i="10"/>
  <c r="BM159" i="10" s="1"/>
  <c r="AR159" i="10" s="1"/>
  <c r="G158" i="10" l="1"/>
  <c r="E158" i="10" s="1"/>
  <c r="BI159" i="10"/>
  <c r="BJ159" i="10"/>
  <c r="BD159" i="10"/>
  <c r="AM160" i="10"/>
  <c r="AT160" i="10"/>
  <c r="D161" i="10"/>
  <c r="F160" i="10"/>
  <c r="BL160" i="10"/>
  <c r="BM160" i="10" s="1"/>
  <c r="AR160" i="10" s="1"/>
  <c r="G159" i="10" l="1"/>
  <c r="E159" i="10" s="1"/>
  <c r="BI160" i="10"/>
  <c r="BJ160" i="10"/>
  <c r="BD160" i="10"/>
  <c r="AM161" i="10"/>
  <c r="AT161" i="10"/>
  <c r="D162" i="10"/>
  <c r="F161" i="10"/>
  <c r="BL161" i="10"/>
  <c r="BM161" i="10" s="1"/>
  <c r="AR161" i="10" s="1"/>
  <c r="G160" i="10" l="1"/>
  <c r="E160" i="10" s="1"/>
  <c r="BI161" i="10"/>
  <c r="BJ161" i="10"/>
  <c r="BD161" i="10"/>
  <c r="AM162" i="10"/>
  <c r="AT162" i="10"/>
  <c r="D163" i="10"/>
  <c r="F162" i="10"/>
  <c r="BL162" i="10"/>
  <c r="BM162" i="10" s="1"/>
  <c r="AR162" i="10" s="1"/>
  <c r="BJ162" i="10" l="1"/>
  <c r="BI162" i="10"/>
  <c r="G161" i="10"/>
  <c r="E161" i="10" s="1"/>
  <c r="BD162" i="10"/>
  <c r="AT163" i="10"/>
  <c r="AM163" i="10"/>
  <c r="D164" i="10"/>
  <c r="F163" i="10"/>
  <c r="BL163" i="10"/>
  <c r="BM163" i="10" s="1"/>
  <c r="AR163" i="10" s="1"/>
  <c r="B12" i="10"/>
  <c r="G162" i="10" l="1"/>
  <c r="E162" i="10" s="1"/>
  <c r="BI163" i="10"/>
  <c r="BJ163" i="10"/>
  <c r="AT164" i="10"/>
  <c r="AM164" i="10"/>
  <c r="BD163" i="10"/>
  <c r="D165" i="10"/>
  <c r="F164" i="10"/>
  <c r="BL164" i="10"/>
  <c r="BM164" i="10" s="1"/>
  <c r="AR164" i="10" s="1"/>
  <c r="B19" i="10"/>
  <c r="G163" i="10" l="1"/>
  <c r="E163" i="10" s="1"/>
  <c r="BI164" i="10"/>
  <c r="BJ164" i="10"/>
  <c r="AM165" i="10"/>
  <c r="AT165" i="10"/>
  <c r="BD164" i="10"/>
  <c r="D166" i="10"/>
  <c r="F165" i="10"/>
  <c r="BL165" i="10"/>
  <c r="BM165" i="10" s="1"/>
  <c r="AR165" i="10" s="1"/>
  <c r="BI165" i="10" l="1"/>
  <c r="BJ165" i="10"/>
  <c r="G164" i="10"/>
  <c r="E164" i="10" s="1"/>
  <c r="BD165" i="10"/>
  <c r="AM166" i="10"/>
  <c r="AT166" i="10"/>
  <c r="D167" i="10"/>
  <c r="F166" i="10"/>
  <c r="BL166" i="10"/>
  <c r="BM166" i="10" s="1"/>
  <c r="AR166" i="10" s="1"/>
  <c r="G165" i="10" l="1"/>
  <c r="E165" i="10" s="1"/>
  <c r="BI166" i="10"/>
  <c r="BJ166" i="10"/>
  <c r="AM167" i="10"/>
  <c r="AT167" i="10"/>
  <c r="BD166" i="10"/>
  <c r="D168" i="10"/>
  <c r="F167" i="10"/>
  <c r="BL167" i="10"/>
  <c r="K16" i="16"/>
  <c r="K15" i="16"/>
  <c r="K14" i="16"/>
  <c r="K13" i="16"/>
  <c r="K12" i="16"/>
  <c r="Q6" i="17"/>
  <c r="Q5" i="17"/>
  <c r="Q4" i="17"/>
  <c r="M6" i="16"/>
  <c r="Q3" i="17"/>
  <c r="G166" i="10" l="1"/>
  <c r="E166" i="10" s="1"/>
  <c r="BI167" i="10"/>
  <c r="BJ167" i="10"/>
  <c r="BD167" i="10"/>
  <c r="BM167" i="10"/>
  <c r="AR167" i="10" s="1"/>
  <c r="AM168" i="10"/>
  <c r="AT168" i="10"/>
  <c r="D169" i="10"/>
  <c r="F168" i="10"/>
  <c r="BL168" i="10"/>
  <c r="BN218" i="10"/>
  <c r="BN219" i="10"/>
  <c r="BN220" i="10"/>
  <c r="BN221" i="10"/>
  <c r="BN222" i="10"/>
  <c r="BN223" i="10"/>
  <c r="BN224" i="10"/>
  <c r="BN225" i="10"/>
  <c r="BN226" i="10"/>
  <c r="BN227" i="10"/>
  <c r="BN228" i="10"/>
  <c r="BN229" i="10"/>
  <c r="BN230" i="10"/>
  <c r="BN231" i="10"/>
  <c r="BN232" i="10"/>
  <c r="BN233" i="10"/>
  <c r="BN234" i="10"/>
  <c r="BN235" i="10"/>
  <c r="BN236" i="10"/>
  <c r="BN237" i="10"/>
  <c r="BN238" i="10"/>
  <c r="BN239" i="10"/>
  <c r="BN240" i="10"/>
  <c r="BN241" i="10"/>
  <c r="BN242" i="10"/>
  <c r="BN243" i="10"/>
  <c r="BN244" i="10"/>
  <c r="BN245" i="10"/>
  <c r="BN246" i="10"/>
  <c r="BN247" i="10"/>
  <c r="BN248" i="10"/>
  <c r="BN249" i="10"/>
  <c r="BN250" i="10"/>
  <c r="BN251" i="10"/>
  <c r="BN252" i="10"/>
  <c r="BN253" i="10"/>
  <c r="BN254" i="10"/>
  <c r="BN255" i="10"/>
  <c r="BN256" i="10"/>
  <c r="BN257" i="10"/>
  <c r="BN258" i="10"/>
  <c r="BN259" i="10"/>
  <c r="BN260" i="10"/>
  <c r="BN261" i="10"/>
  <c r="BN262" i="10"/>
  <c r="BN263" i="10"/>
  <c r="BN264" i="10"/>
  <c r="BN265" i="10"/>
  <c r="BN266" i="10"/>
  <c r="BN267" i="10"/>
  <c r="BN268" i="10"/>
  <c r="BN269" i="10"/>
  <c r="BN270" i="10"/>
  <c r="BN271" i="10"/>
  <c r="BN272" i="10"/>
  <c r="BN273" i="10"/>
  <c r="BN274" i="10"/>
  <c r="BN275" i="10"/>
  <c r="BN276" i="10"/>
  <c r="BN277" i="10"/>
  <c r="BN278" i="10"/>
  <c r="BN279" i="10"/>
  <c r="BN280" i="10"/>
  <c r="BN281" i="10"/>
  <c r="BN282" i="10"/>
  <c r="BN283" i="10"/>
  <c r="BN284" i="10"/>
  <c r="BN285" i="10"/>
  <c r="BN286" i="10"/>
  <c r="BN287" i="10"/>
  <c r="BN288" i="10"/>
  <c r="BN289" i="10"/>
  <c r="BN290" i="10"/>
  <c r="BN291" i="10"/>
  <c r="BN292" i="10"/>
  <c r="BN293" i="10"/>
  <c r="BN294" i="10"/>
  <c r="BN295" i="10"/>
  <c r="BN296" i="10"/>
  <c r="BN297" i="10"/>
  <c r="BN298" i="10"/>
  <c r="BN299" i="10"/>
  <c r="BN300" i="10"/>
  <c r="BN301" i="10"/>
  <c r="BN302" i="10"/>
  <c r="BN303" i="10"/>
  <c r="BN304" i="10"/>
  <c r="BN305" i="10"/>
  <c r="BN306" i="10"/>
  <c r="BN307" i="10"/>
  <c r="BN308" i="10"/>
  <c r="BN309" i="10"/>
  <c r="BN310" i="10"/>
  <c r="BN311" i="10"/>
  <c r="BN312" i="10"/>
  <c r="BN313" i="10"/>
  <c r="BN314" i="10"/>
  <c r="BN315" i="10"/>
  <c r="BN316" i="10"/>
  <c r="BN317" i="10"/>
  <c r="BN318" i="10"/>
  <c r="BN319" i="10"/>
  <c r="BN320" i="10"/>
  <c r="BN321" i="10"/>
  <c r="BN322" i="10"/>
  <c r="BN323" i="10"/>
  <c r="BN324" i="10"/>
  <c r="BN325" i="10"/>
  <c r="BN326" i="10"/>
  <c r="BN327" i="10"/>
  <c r="BN328" i="10"/>
  <c r="BN329" i="10"/>
  <c r="BN330" i="10"/>
  <c r="BN331" i="10"/>
  <c r="BN332" i="10"/>
  <c r="BN333" i="10"/>
  <c r="BN334" i="10"/>
  <c r="BN335" i="10"/>
  <c r="BN336" i="10"/>
  <c r="BN337" i="10"/>
  <c r="BN338" i="10"/>
  <c r="BN339" i="10"/>
  <c r="BN340" i="10"/>
  <c r="BN341" i="10"/>
  <c r="BN342" i="10"/>
  <c r="BN343" i="10"/>
  <c r="BN344" i="10"/>
  <c r="BN345" i="10"/>
  <c r="BN346" i="10"/>
  <c r="BN347" i="10"/>
  <c r="BN348" i="10"/>
  <c r="BN349" i="10"/>
  <c r="BN350" i="10"/>
  <c r="BN351" i="10"/>
  <c r="BN352" i="10"/>
  <c r="BN353" i="10"/>
  <c r="BN354" i="10"/>
  <c r="BN355" i="10"/>
  <c r="BN356" i="10"/>
  <c r="BN357" i="10"/>
  <c r="BN358" i="10"/>
  <c r="BN359" i="10"/>
  <c r="BN360" i="10"/>
  <c r="BN361" i="10"/>
  <c r="BN362" i="10"/>
  <c r="BN363" i="10"/>
  <c r="BN364" i="10"/>
  <c r="BN365" i="10"/>
  <c r="BN366" i="10"/>
  <c r="BN367" i="10"/>
  <c r="BN368" i="10"/>
  <c r="BN217" i="10"/>
  <c r="BN6" i="10"/>
  <c r="BN7" i="10"/>
  <c r="BN8" i="10"/>
  <c r="BN9" i="10"/>
  <c r="BN10" i="10"/>
  <c r="BN11" i="10"/>
  <c r="BN12" i="10"/>
  <c r="BN13" i="10"/>
  <c r="BN14" i="10"/>
  <c r="BN15" i="10"/>
  <c r="BN16" i="10"/>
  <c r="BN17" i="10"/>
  <c r="BN18" i="10"/>
  <c r="BN19" i="10"/>
  <c r="BN20" i="10"/>
  <c r="BN21" i="10"/>
  <c r="BN22" i="10"/>
  <c r="BN23" i="10"/>
  <c r="BN24" i="10"/>
  <c r="BN25" i="10"/>
  <c r="BN26" i="10"/>
  <c r="BN27" i="10"/>
  <c r="BN28" i="10"/>
  <c r="BN29" i="10"/>
  <c r="BN30" i="10"/>
  <c r="BN31" i="10"/>
  <c r="BN32" i="10"/>
  <c r="BN33" i="10"/>
  <c r="BN34" i="10"/>
  <c r="BN35" i="10"/>
  <c r="BN36" i="10"/>
  <c r="BN37" i="10"/>
  <c r="BN38" i="10"/>
  <c r="BN39" i="10"/>
  <c r="BN40" i="10"/>
  <c r="BN41" i="10"/>
  <c r="BN42" i="10"/>
  <c r="BN43" i="10"/>
  <c r="BN44" i="10"/>
  <c r="BN45" i="10"/>
  <c r="BN46" i="10"/>
  <c r="BN47" i="10"/>
  <c r="BN48" i="10"/>
  <c r="BN49" i="10"/>
  <c r="BN50" i="10"/>
  <c r="BN51" i="10"/>
  <c r="BN52" i="10"/>
  <c r="BN53" i="10"/>
  <c r="BN54" i="10"/>
  <c r="BN55" i="10"/>
  <c r="BN56" i="10"/>
  <c r="BN57" i="10"/>
  <c r="BN58" i="10"/>
  <c r="BN59" i="10"/>
  <c r="BN60" i="10"/>
  <c r="BN61" i="10"/>
  <c r="BN62" i="10"/>
  <c r="BN63" i="10"/>
  <c r="BN64" i="10"/>
  <c r="BN65" i="10"/>
  <c r="BN66" i="10"/>
  <c r="BN67" i="10"/>
  <c r="BN68" i="10"/>
  <c r="BN69" i="10"/>
  <c r="BN70" i="10"/>
  <c r="BN71" i="10"/>
  <c r="BN72" i="10"/>
  <c r="BN73" i="10"/>
  <c r="BN74" i="10"/>
  <c r="BN75" i="10"/>
  <c r="BN76" i="10"/>
  <c r="BN77" i="10"/>
  <c r="BN78" i="10"/>
  <c r="BN79" i="10"/>
  <c r="BN80" i="10"/>
  <c r="BN81" i="10"/>
  <c r="BN82" i="10"/>
  <c r="BN83" i="10"/>
  <c r="BN84" i="10"/>
  <c r="BN85" i="10"/>
  <c r="BN86" i="10"/>
  <c r="BN87" i="10"/>
  <c r="BN88" i="10"/>
  <c r="BN89" i="10"/>
  <c r="BN90" i="10"/>
  <c r="BN91" i="10"/>
  <c r="BN92" i="10"/>
  <c r="BN93" i="10"/>
  <c r="BN94" i="10"/>
  <c r="BN95" i="10"/>
  <c r="BN96" i="10"/>
  <c r="BN97" i="10"/>
  <c r="BN98" i="10"/>
  <c r="BN99" i="10"/>
  <c r="BN100" i="10"/>
  <c r="BN101" i="10"/>
  <c r="BN102" i="10"/>
  <c r="BN103" i="10"/>
  <c r="BN104" i="10"/>
  <c r="BN105" i="10"/>
  <c r="BN106" i="10"/>
  <c r="BN107" i="10"/>
  <c r="BN108" i="10"/>
  <c r="BN109" i="10"/>
  <c r="BN110" i="10"/>
  <c r="BN111" i="10"/>
  <c r="BN112" i="10"/>
  <c r="BN113" i="10"/>
  <c r="BN114" i="10"/>
  <c r="BN115" i="10"/>
  <c r="BN116" i="10"/>
  <c r="BN117" i="10"/>
  <c r="BN118" i="10"/>
  <c r="BN119" i="10"/>
  <c r="BN120" i="10"/>
  <c r="BN121" i="10"/>
  <c r="BN122" i="10"/>
  <c r="BN123" i="10"/>
  <c r="BN124" i="10"/>
  <c r="BN125" i="10"/>
  <c r="BN126" i="10"/>
  <c r="BN127" i="10"/>
  <c r="BN128" i="10"/>
  <c r="BN129" i="10"/>
  <c r="BN130" i="10"/>
  <c r="BN131" i="10"/>
  <c r="BN132" i="10"/>
  <c r="BN133" i="10"/>
  <c r="BN134" i="10"/>
  <c r="BN135" i="10"/>
  <c r="BN136" i="10"/>
  <c r="BN137" i="10"/>
  <c r="BN138" i="10"/>
  <c r="BN139" i="10"/>
  <c r="BN140" i="10"/>
  <c r="BN141" i="10"/>
  <c r="BN142" i="10"/>
  <c r="BN143" i="10"/>
  <c r="BN144" i="10"/>
  <c r="BN145" i="10"/>
  <c r="BN146" i="10"/>
  <c r="BN147" i="10"/>
  <c r="BN148" i="10"/>
  <c r="BN149" i="10"/>
  <c r="BN150" i="10"/>
  <c r="BN151" i="10"/>
  <c r="BN152" i="10"/>
  <c r="BN153" i="10"/>
  <c r="BN154" i="10"/>
  <c r="BN155" i="10"/>
  <c r="BN156" i="10"/>
  <c r="BN157" i="10"/>
  <c r="BN158" i="10"/>
  <c r="BN159" i="10"/>
  <c r="BN160" i="10"/>
  <c r="BN161" i="10"/>
  <c r="BN162" i="10"/>
  <c r="BN163" i="10"/>
  <c r="BN164" i="10"/>
  <c r="BN165" i="10"/>
  <c r="BN166" i="10"/>
  <c r="BN167" i="10"/>
  <c r="BN168" i="10"/>
  <c r="BN169" i="10"/>
  <c r="BN170" i="10"/>
  <c r="BN171" i="10"/>
  <c r="BN172" i="10"/>
  <c r="BN173" i="10"/>
  <c r="BN174" i="10"/>
  <c r="BN175" i="10"/>
  <c r="BN176" i="10"/>
  <c r="BN177" i="10"/>
  <c r="BN178" i="10"/>
  <c r="BN179" i="10"/>
  <c r="BN180" i="10"/>
  <c r="BN181" i="10"/>
  <c r="BN182" i="10"/>
  <c r="BN183" i="10"/>
  <c r="BN184" i="10"/>
  <c r="BN185" i="10"/>
  <c r="BN186" i="10"/>
  <c r="BN187" i="10"/>
  <c r="BN188" i="10"/>
  <c r="BN189" i="10"/>
  <c r="BN190" i="10"/>
  <c r="BN191" i="10"/>
  <c r="BN192" i="10"/>
  <c r="BN193" i="10"/>
  <c r="BN194" i="10"/>
  <c r="BN195" i="10"/>
  <c r="BN196" i="10"/>
  <c r="BN197" i="10"/>
  <c r="BN198" i="10"/>
  <c r="BN199" i="10"/>
  <c r="BN200" i="10"/>
  <c r="BN201" i="10"/>
  <c r="BN202" i="10"/>
  <c r="BN203" i="10"/>
  <c r="BN204" i="10"/>
  <c r="BN205" i="10"/>
  <c r="BN206" i="10"/>
  <c r="BN207" i="10"/>
  <c r="BN208" i="10"/>
  <c r="BN209" i="10"/>
  <c r="BN210" i="10"/>
  <c r="BN211" i="10"/>
  <c r="BN212" i="10"/>
  <c r="BN213" i="10"/>
  <c r="BN214" i="10"/>
  <c r="BN215" i="10"/>
  <c r="BN216" i="10"/>
  <c r="BN5" i="10"/>
  <c r="G167" i="10" l="1"/>
  <c r="E167" i="10" s="1"/>
  <c r="BI168" i="10"/>
  <c r="BJ168" i="10"/>
  <c r="BM168" i="10"/>
  <c r="AR168" i="10" s="1"/>
  <c r="BD168" i="10"/>
  <c r="AM169" i="10"/>
  <c r="AT169" i="10"/>
  <c r="D170" i="10"/>
  <c r="F169" i="10"/>
  <c r="BL169" i="10"/>
  <c r="B6" i="10"/>
  <c r="D12" i="16" s="1"/>
  <c r="B8" i="10"/>
  <c r="B9" i="10"/>
  <c r="B10" i="10"/>
  <c r="B11" i="10"/>
  <c r="B18" i="10"/>
  <c r="M5" i="16" s="1"/>
  <c r="B20" i="10"/>
  <c r="M7" i="16" s="1"/>
  <c r="M8" i="16"/>
  <c r="M9" i="16"/>
  <c r="M10" i="16"/>
  <c r="M11" i="16"/>
  <c r="M12" i="16"/>
  <c r="M13" i="16"/>
  <c r="M14" i="16"/>
  <c r="M15" i="16"/>
  <c r="M16" i="16"/>
  <c r="B5" i="10"/>
  <c r="D5" i="16" s="1"/>
  <c r="G15" i="16" l="1"/>
  <c r="AN369" i="10"/>
  <c r="G168" i="10"/>
  <c r="E168" i="10" s="1"/>
  <c r="BI169" i="10"/>
  <c r="BJ169" i="10"/>
  <c r="BM169" i="10"/>
  <c r="AR169" i="10" s="1"/>
  <c r="BD169" i="10"/>
  <c r="H8" i="16"/>
  <c r="H9" i="16"/>
  <c r="H5" i="16"/>
  <c r="H11" i="16"/>
  <c r="H10" i="16"/>
  <c r="H6" i="16"/>
  <c r="H7" i="16"/>
  <c r="J8" i="16"/>
  <c r="J9" i="16"/>
  <c r="J7" i="16"/>
  <c r="G12" i="16"/>
  <c r="G13" i="16"/>
  <c r="G16" i="16"/>
  <c r="G11" i="16"/>
  <c r="G6" i="16"/>
  <c r="G14" i="16"/>
  <c r="G7" i="16"/>
  <c r="G8" i="16"/>
  <c r="G9" i="16"/>
  <c r="G5" i="16"/>
  <c r="G10" i="16"/>
  <c r="I7" i="16"/>
  <c r="I6" i="16"/>
  <c r="I8" i="16"/>
  <c r="I9" i="16"/>
  <c r="I10" i="16"/>
  <c r="D10" i="16"/>
  <c r="D11" i="16"/>
  <c r="D8" i="16"/>
  <c r="D9" i="16"/>
  <c r="D6" i="16"/>
  <c r="D7" i="16"/>
  <c r="E5" i="16"/>
  <c r="D14" i="16"/>
  <c r="D15" i="16"/>
  <c r="D16" i="16"/>
  <c r="D13" i="16"/>
  <c r="AM170" i="10"/>
  <c r="AT170" i="10"/>
  <c r="D171" i="10"/>
  <c r="F170" i="10"/>
  <c r="BL170" i="10"/>
  <c r="AN10" i="10"/>
  <c r="AN13" i="10"/>
  <c r="AN18" i="10"/>
  <c r="AN20" i="10"/>
  <c r="AN22" i="10"/>
  <c r="AN24" i="10"/>
  <c r="AN26" i="10"/>
  <c r="AN28" i="10"/>
  <c r="AN30" i="10"/>
  <c r="AN32" i="10"/>
  <c r="AN34" i="10"/>
  <c r="AN36" i="10"/>
  <c r="AN38" i="10"/>
  <c r="AN40" i="10"/>
  <c r="AN42" i="10"/>
  <c r="AN44" i="10"/>
  <c r="AN46" i="10"/>
  <c r="AN48" i="10"/>
  <c r="AN50" i="10"/>
  <c r="AN52" i="10"/>
  <c r="AN54" i="10"/>
  <c r="AN56" i="10"/>
  <c r="AN58" i="10"/>
  <c r="AN60" i="10"/>
  <c r="AN62" i="10"/>
  <c r="AN64" i="10"/>
  <c r="AN66" i="10"/>
  <c r="AN68" i="10"/>
  <c r="AN70" i="10"/>
  <c r="AN72" i="10"/>
  <c r="AN74" i="10"/>
  <c r="AN76" i="10"/>
  <c r="AN78" i="10"/>
  <c r="AN80" i="10"/>
  <c r="AN82" i="10"/>
  <c r="AN84" i="10"/>
  <c r="AN86" i="10"/>
  <c r="AN88" i="10"/>
  <c r="AN90" i="10"/>
  <c r="AN92" i="10"/>
  <c r="AN94" i="10"/>
  <c r="AN96" i="10"/>
  <c r="AN98" i="10"/>
  <c r="AN100" i="10"/>
  <c r="AN102" i="10"/>
  <c r="AN104" i="10"/>
  <c r="AN106" i="10"/>
  <c r="AN108" i="10"/>
  <c r="AN110" i="10"/>
  <c r="AN112" i="10"/>
  <c r="AN114" i="10"/>
  <c r="AN116" i="10"/>
  <c r="AN118" i="10"/>
  <c r="AN120" i="10"/>
  <c r="AN122" i="10"/>
  <c r="AN124" i="10"/>
  <c r="AN126" i="10"/>
  <c r="AN128" i="10"/>
  <c r="AN130" i="10"/>
  <c r="AN132" i="10"/>
  <c r="AN134" i="10"/>
  <c r="AN136" i="10"/>
  <c r="AN138" i="10"/>
  <c r="AN140" i="10"/>
  <c r="AN142" i="10"/>
  <c r="AN144" i="10"/>
  <c r="AN146" i="10"/>
  <c r="AN148" i="10"/>
  <c r="AN150" i="10"/>
  <c r="AN152" i="10"/>
  <c r="AN154" i="10"/>
  <c r="AN156" i="10"/>
  <c r="AN158" i="10"/>
  <c r="AN160" i="10"/>
  <c r="AN162" i="10"/>
  <c r="AN164" i="10"/>
  <c r="AN166" i="10"/>
  <c r="AN168" i="10"/>
  <c r="AN170" i="10"/>
  <c r="AN172" i="10"/>
  <c r="AN174" i="10"/>
  <c r="AN176" i="10"/>
  <c r="AN178" i="10"/>
  <c r="AN180" i="10"/>
  <c r="AN182" i="10"/>
  <c r="AN184" i="10"/>
  <c r="AN186" i="10"/>
  <c r="AN188" i="10"/>
  <c r="AN190" i="10"/>
  <c r="AN8" i="10"/>
  <c r="AN11" i="10"/>
  <c r="AN16" i="10"/>
  <c r="AN6" i="10"/>
  <c r="AN9" i="10"/>
  <c r="AN14" i="10"/>
  <c r="AN17" i="10"/>
  <c r="AN19" i="10"/>
  <c r="AN21" i="10"/>
  <c r="AN23" i="10"/>
  <c r="AN25" i="10"/>
  <c r="AN27" i="10"/>
  <c r="AN29" i="10"/>
  <c r="AN31" i="10"/>
  <c r="AN33" i="10"/>
  <c r="AN35" i="10"/>
  <c r="AN37" i="10"/>
  <c r="AN39" i="10"/>
  <c r="AN41" i="10"/>
  <c r="AN43" i="10"/>
  <c r="AN45" i="10"/>
  <c r="AN47" i="10"/>
  <c r="AN49" i="10"/>
  <c r="AN51" i="10"/>
  <c r="AN53" i="10"/>
  <c r="AN55" i="10"/>
  <c r="AN57" i="10"/>
  <c r="AN59" i="10"/>
  <c r="AN61" i="10"/>
  <c r="AN63" i="10"/>
  <c r="AN65" i="10"/>
  <c r="AN67" i="10"/>
  <c r="AN69" i="10"/>
  <c r="AN71" i="10"/>
  <c r="AN73" i="10"/>
  <c r="AN75" i="10"/>
  <c r="AN77" i="10"/>
  <c r="AN79" i="10"/>
  <c r="AN81" i="10"/>
  <c r="AN83" i="10"/>
  <c r="AN85" i="10"/>
  <c r="AN87" i="10"/>
  <c r="AN89" i="10"/>
  <c r="AN91" i="10"/>
  <c r="AN93" i="10"/>
  <c r="AN95" i="10"/>
  <c r="AN97" i="10"/>
  <c r="AN99" i="10"/>
  <c r="AN101" i="10"/>
  <c r="AN103" i="10"/>
  <c r="AN105" i="10"/>
  <c r="AN107" i="10"/>
  <c r="AN109" i="10"/>
  <c r="AN111" i="10"/>
  <c r="AN113" i="10"/>
  <c r="AN115" i="10"/>
  <c r="AN117" i="10"/>
  <c r="AN119" i="10"/>
  <c r="AN121" i="10"/>
  <c r="AN123" i="10"/>
  <c r="AN125" i="10"/>
  <c r="AN127" i="10"/>
  <c r="AN129" i="10"/>
  <c r="AN131" i="10"/>
  <c r="AN133" i="10"/>
  <c r="AN135" i="10"/>
  <c r="AN137" i="10"/>
  <c r="AN139" i="10"/>
  <c r="AN141" i="10"/>
  <c r="AN143" i="10"/>
  <c r="AN145" i="10"/>
  <c r="AN147" i="10"/>
  <c r="AN149" i="10"/>
  <c r="AN151" i="10"/>
  <c r="AN153" i="10"/>
  <c r="AN155" i="10"/>
  <c r="AN157" i="10"/>
  <c r="AN159" i="10"/>
  <c r="AN161" i="10"/>
  <c r="AN163" i="10"/>
  <c r="AN165" i="10"/>
  <c r="AN167" i="10"/>
  <c r="AN169" i="10"/>
  <c r="AN171" i="10"/>
  <c r="AN173" i="10"/>
  <c r="AN175" i="10"/>
  <c r="AN177" i="10"/>
  <c r="AN179" i="10"/>
  <c r="AN181" i="10"/>
  <c r="AN183" i="10"/>
  <c r="AN15" i="10"/>
  <c r="AN191" i="10"/>
  <c r="AN193" i="10"/>
  <c r="AN195" i="10"/>
  <c r="AN197" i="10"/>
  <c r="AN199" i="10"/>
  <c r="AN201" i="10"/>
  <c r="AN203" i="10"/>
  <c r="AN205" i="10"/>
  <c r="AN207" i="10"/>
  <c r="AN209" i="10"/>
  <c r="AN211" i="10"/>
  <c r="AN213" i="10"/>
  <c r="AN215" i="10"/>
  <c r="AN217" i="10"/>
  <c r="AN219" i="10"/>
  <c r="AN221" i="10"/>
  <c r="AN223" i="10"/>
  <c r="AN225" i="10"/>
  <c r="AN227" i="10"/>
  <c r="AN229" i="10"/>
  <c r="AN231" i="10"/>
  <c r="AN233" i="10"/>
  <c r="AN235" i="10"/>
  <c r="AN237" i="10"/>
  <c r="AN239" i="10"/>
  <c r="AN241" i="10"/>
  <c r="AN243" i="10"/>
  <c r="AN245" i="10"/>
  <c r="AN247" i="10"/>
  <c r="AN249" i="10"/>
  <c r="AN251" i="10"/>
  <c r="AN253" i="10"/>
  <c r="AN255" i="10"/>
  <c r="AN257" i="10"/>
  <c r="AN259" i="10"/>
  <c r="AN261" i="10"/>
  <c r="AN263" i="10"/>
  <c r="AN265" i="10"/>
  <c r="AN267" i="10"/>
  <c r="AN269" i="10"/>
  <c r="AN271" i="10"/>
  <c r="AN273" i="10"/>
  <c r="AN275" i="10"/>
  <c r="AN277" i="10"/>
  <c r="AN279" i="10"/>
  <c r="AN281" i="10"/>
  <c r="AN283" i="10"/>
  <c r="AN285" i="10"/>
  <c r="AN287" i="10"/>
  <c r="AN289" i="10"/>
  <c r="AN291" i="10"/>
  <c r="AN293" i="10"/>
  <c r="AN295" i="10"/>
  <c r="AN297" i="10"/>
  <c r="AN299" i="10"/>
  <c r="AN301" i="10"/>
  <c r="AN303" i="10"/>
  <c r="AN305" i="10"/>
  <c r="AN307" i="10"/>
  <c r="AN309" i="10"/>
  <c r="AN311" i="10"/>
  <c r="AN313" i="10"/>
  <c r="AN315" i="10"/>
  <c r="AN317" i="10"/>
  <c r="AN319" i="10"/>
  <c r="AN321" i="10"/>
  <c r="AN323" i="10"/>
  <c r="AN325" i="10"/>
  <c r="AN327" i="10"/>
  <c r="AN329" i="10"/>
  <c r="AN331" i="10"/>
  <c r="AN333" i="10"/>
  <c r="AN335" i="10"/>
  <c r="AN337" i="10"/>
  <c r="AN339" i="10"/>
  <c r="AN341" i="10"/>
  <c r="AN343" i="10"/>
  <c r="AN345" i="10"/>
  <c r="AN347" i="10"/>
  <c r="AN349" i="10"/>
  <c r="AN351" i="10"/>
  <c r="AN353" i="10"/>
  <c r="AN355" i="10"/>
  <c r="AN189" i="10"/>
  <c r="AN187" i="10"/>
  <c r="AN185" i="10"/>
  <c r="AN204" i="10"/>
  <c r="AN220" i="10"/>
  <c r="AN236" i="10"/>
  <c r="AN252" i="10"/>
  <c r="AN268" i="10"/>
  <c r="AN328" i="10"/>
  <c r="AN344" i="10"/>
  <c r="AN352" i="10"/>
  <c r="AN12" i="10"/>
  <c r="AN194" i="10"/>
  <c r="AN210" i="10"/>
  <c r="AN226" i="10"/>
  <c r="AN242" i="10"/>
  <c r="AN258" i="10"/>
  <c r="AN302" i="10"/>
  <c r="AN310" i="10"/>
  <c r="AN318" i="10"/>
  <c r="AN326" i="10"/>
  <c r="AN342" i="10"/>
  <c r="AN200" i="10"/>
  <c r="AN216" i="10"/>
  <c r="AN232" i="10"/>
  <c r="AN248" i="10"/>
  <c r="AN264" i="10"/>
  <c r="AN340" i="10"/>
  <c r="AN356" i="10"/>
  <c r="AN358" i="10"/>
  <c r="AN360" i="10"/>
  <c r="AN362" i="10"/>
  <c r="AN364" i="10"/>
  <c r="AN366" i="10"/>
  <c r="AN368" i="10"/>
  <c r="AN196" i="10"/>
  <c r="AN260" i="10"/>
  <c r="AN336" i="10"/>
  <c r="AN7" i="10"/>
  <c r="AN206" i="10"/>
  <c r="AN222" i="10"/>
  <c r="AN238" i="10"/>
  <c r="AN254" i="10"/>
  <c r="AN270" i="10"/>
  <c r="AN274" i="10"/>
  <c r="AN278" i="10"/>
  <c r="AN282" i="10"/>
  <c r="AN286" i="10"/>
  <c r="AN290" i="10"/>
  <c r="AN294" i="10"/>
  <c r="AN300" i="10"/>
  <c r="AN308" i="10"/>
  <c r="AN316" i="10"/>
  <c r="AN324" i="10"/>
  <c r="AN338" i="10"/>
  <c r="AN354" i="10"/>
  <c r="AN212" i="10"/>
  <c r="AN228" i="10"/>
  <c r="AN244" i="10"/>
  <c r="AN202" i="10"/>
  <c r="AN218" i="10"/>
  <c r="AN234" i="10"/>
  <c r="AN250" i="10"/>
  <c r="AN266" i="10"/>
  <c r="AN298" i="10"/>
  <c r="AN306" i="10"/>
  <c r="AN314" i="10"/>
  <c r="AN322" i="10"/>
  <c r="AN334" i="10"/>
  <c r="AN350" i="10"/>
  <c r="AN5" i="10"/>
  <c r="AN198" i="10"/>
  <c r="AN230" i="10"/>
  <c r="AN262" i="10"/>
  <c r="AN276" i="10"/>
  <c r="AN284" i="10"/>
  <c r="AN288" i="10"/>
  <c r="AN296" i="10"/>
  <c r="AN304" i="10"/>
  <c r="AN320" i="10"/>
  <c r="AN330" i="10"/>
  <c r="AN346" i="10"/>
  <c r="AN192" i="10"/>
  <c r="AN208" i="10"/>
  <c r="AN224" i="10"/>
  <c r="AN240" i="10"/>
  <c r="AN256" i="10"/>
  <c r="AN332" i="10"/>
  <c r="AN348" i="10"/>
  <c r="AN357" i="10"/>
  <c r="AN359" i="10"/>
  <c r="AN361" i="10"/>
  <c r="AN363" i="10"/>
  <c r="AN365" i="10"/>
  <c r="AN367" i="10"/>
  <c r="AN214" i="10"/>
  <c r="AN246" i="10"/>
  <c r="AN272" i="10"/>
  <c r="AN280" i="10"/>
  <c r="AN292" i="10"/>
  <c r="AN312" i="10"/>
  <c r="E9" i="16"/>
  <c r="E6" i="16"/>
  <c r="E14" i="16"/>
  <c r="E11" i="16"/>
  <c r="E16" i="16"/>
  <c r="E8" i="16"/>
  <c r="E13" i="16"/>
  <c r="E10" i="16"/>
  <c r="E15" i="16"/>
  <c r="E7" i="16"/>
  <c r="E12" i="16"/>
  <c r="G169" i="10" l="1"/>
  <c r="E169" i="10" s="1"/>
  <c r="BJ170" i="10"/>
  <c r="BI170" i="10"/>
  <c r="BM170" i="10"/>
  <c r="AR170" i="10" s="1"/>
  <c r="BD170" i="10"/>
  <c r="AM171" i="10"/>
  <c r="AT171" i="10"/>
  <c r="D172" i="10"/>
  <c r="F171" i="10"/>
  <c r="BL171" i="10"/>
  <c r="M17" i="16"/>
  <c r="K17" i="16"/>
  <c r="H17" i="16"/>
  <c r="I17" i="16"/>
  <c r="J17" i="16"/>
  <c r="G17" i="16"/>
  <c r="E17" i="16"/>
  <c r="G170" i="10" l="1"/>
  <c r="E170" i="10" s="1"/>
  <c r="BI171" i="10"/>
  <c r="BJ171" i="10"/>
  <c r="BM171" i="10"/>
  <c r="AR171" i="10" s="1"/>
  <c r="BD171" i="10"/>
  <c r="AM172" i="10"/>
  <c r="AT172" i="10"/>
  <c r="D173" i="10"/>
  <c r="F172" i="10"/>
  <c r="BL172" i="10"/>
  <c r="G171" i="10" l="1"/>
  <c r="E171" i="10" s="1"/>
  <c r="BI172" i="10"/>
  <c r="BJ172" i="10"/>
  <c r="BM172" i="10"/>
  <c r="AR172" i="10" s="1"/>
  <c r="BD172" i="10"/>
  <c r="AM173" i="10"/>
  <c r="AT173" i="10"/>
  <c r="D174" i="10"/>
  <c r="F173" i="10"/>
  <c r="BL173" i="10"/>
  <c r="C17" i="16"/>
  <c r="G172" i="10" l="1"/>
  <c r="E172" i="10" s="1"/>
  <c r="BI173" i="10"/>
  <c r="BJ173" i="10"/>
  <c r="BM173" i="10"/>
  <c r="AR173" i="10" s="1"/>
  <c r="BD173" i="10"/>
  <c r="AM174" i="10"/>
  <c r="AT174" i="10"/>
  <c r="D175" i="10"/>
  <c r="F174" i="10"/>
  <c r="BL174" i="10"/>
  <c r="D17" i="16"/>
  <c r="G173" i="10" l="1"/>
  <c r="E173" i="10" s="1"/>
  <c r="BI174" i="10"/>
  <c r="BJ174" i="10"/>
  <c r="BM174" i="10"/>
  <c r="AR174" i="10" s="1"/>
  <c r="BD174" i="10"/>
  <c r="AT175" i="10"/>
  <c r="AM175" i="10"/>
  <c r="D176" i="10"/>
  <c r="F175" i="10"/>
  <c r="BL175" i="10"/>
  <c r="AP175" i="10" s="1"/>
  <c r="AQ10" i="10"/>
  <c r="AO10" i="10"/>
  <c r="AS10" i="10"/>
  <c r="AP10" i="10"/>
  <c r="AQ66" i="10"/>
  <c r="AO66" i="10"/>
  <c r="AP66" i="10"/>
  <c r="AS66" i="10"/>
  <c r="AQ122" i="10"/>
  <c r="AP122" i="10"/>
  <c r="AO122" i="10"/>
  <c r="AS122" i="10"/>
  <c r="AQ11" i="10"/>
  <c r="AO11" i="10"/>
  <c r="AS11" i="10"/>
  <c r="AP11" i="10"/>
  <c r="AQ27" i="10"/>
  <c r="AP27" i="10"/>
  <c r="AO27" i="10"/>
  <c r="AS27" i="10"/>
  <c r="AQ43" i="10"/>
  <c r="AP43" i="10"/>
  <c r="AO43" i="10"/>
  <c r="AS43" i="10"/>
  <c r="AQ51" i="10"/>
  <c r="AP51" i="10"/>
  <c r="AO51" i="10"/>
  <c r="AS51" i="10"/>
  <c r="AQ59" i="10"/>
  <c r="AP59" i="10"/>
  <c r="AO59" i="10"/>
  <c r="AS59" i="10"/>
  <c r="AQ67" i="10"/>
  <c r="AP67" i="10"/>
  <c r="AO67" i="10"/>
  <c r="AS67" i="10"/>
  <c r="AQ75" i="10"/>
  <c r="AP75" i="10"/>
  <c r="AO75" i="10"/>
  <c r="AS75" i="10"/>
  <c r="AQ83" i="10"/>
  <c r="AP83" i="10"/>
  <c r="AO83" i="10"/>
  <c r="AS83" i="10"/>
  <c r="AQ91" i="10"/>
  <c r="AP91" i="10"/>
  <c r="AO91" i="10"/>
  <c r="AS91" i="10"/>
  <c r="AQ99" i="10"/>
  <c r="AP99" i="10"/>
  <c r="AO99" i="10"/>
  <c r="AS99" i="10"/>
  <c r="AQ107" i="10"/>
  <c r="AP107" i="10"/>
  <c r="AO107" i="10"/>
  <c r="AS107" i="10"/>
  <c r="AQ115" i="10"/>
  <c r="AP115" i="10"/>
  <c r="AO115" i="10"/>
  <c r="AS115" i="10"/>
  <c r="AQ123" i="10"/>
  <c r="AP123" i="10"/>
  <c r="AO123" i="10"/>
  <c r="AS123" i="10"/>
  <c r="AQ131" i="10"/>
  <c r="AP131" i="10"/>
  <c r="AO131" i="10"/>
  <c r="AS131" i="10"/>
  <c r="AQ139" i="10"/>
  <c r="AO139" i="10"/>
  <c r="AS139" i="10"/>
  <c r="AP139" i="10"/>
  <c r="AQ147" i="10"/>
  <c r="AP147" i="10"/>
  <c r="AO147" i="10"/>
  <c r="AS147" i="10"/>
  <c r="AQ155" i="10"/>
  <c r="AP155" i="10"/>
  <c r="AO155" i="10"/>
  <c r="AS155" i="10"/>
  <c r="AQ163" i="10"/>
  <c r="AP163" i="10"/>
  <c r="AO163" i="10"/>
  <c r="AS163" i="10"/>
  <c r="AQ171" i="10"/>
  <c r="AP171" i="10"/>
  <c r="AO171" i="10"/>
  <c r="AS171" i="10"/>
  <c r="AQ42" i="10"/>
  <c r="AP42" i="10"/>
  <c r="AO42" i="10"/>
  <c r="AS42" i="10"/>
  <c r="AP98" i="10"/>
  <c r="AO98" i="10"/>
  <c r="AS98" i="10"/>
  <c r="AQ98" i="10"/>
  <c r="AQ146" i="10"/>
  <c r="AP146" i="10"/>
  <c r="AO146" i="10"/>
  <c r="AS146" i="10"/>
  <c r="AQ19" i="10"/>
  <c r="AP19" i="10"/>
  <c r="AO19" i="10"/>
  <c r="AS19" i="10"/>
  <c r="AQ35" i="10"/>
  <c r="AP35" i="10"/>
  <c r="AO35" i="10"/>
  <c r="AS35" i="10"/>
  <c r="AQ12" i="10"/>
  <c r="AO12" i="10"/>
  <c r="AS12" i="10"/>
  <c r="AP12" i="10"/>
  <c r="AQ20" i="10"/>
  <c r="AP20" i="10"/>
  <c r="AO20" i="10"/>
  <c r="AS20" i="10"/>
  <c r="AQ28" i="10"/>
  <c r="AP28" i="10"/>
  <c r="AO28" i="10"/>
  <c r="AS28" i="10"/>
  <c r="AQ36" i="10"/>
  <c r="AP36" i="10"/>
  <c r="AO36" i="10"/>
  <c r="AS36" i="10"/>
  <c r="AQ44" i="10"/>
  <c r="AO44" i="10"/>
  <c r="AS44" i="10"/>
  <c r="AP44" i="10"/>
  <c r="AQ52" i="10"/>
  <c r="AP52" i="10"/>
  <c r="AO52" i="10"/>
  <c r="AS52" i="10"/>
  <c r="AQ60" i="10"/>
  <c r="AP60" i="10"/>
  <c r="AO60" i="10"/>
  <c r="AS60" i="10"/>
  <c r="AP68" i="10"/>
  <c r="AQ68" i="10"/>
  <c r="AO68" i="10"/>
  <c r="AS68" i="10"/>
  <c r="AQ76" i="10"/>
  <c r="AO76" i="10"/>
  <c r="AS76" i="10"/>
  <c r="AP76" i="10"/>
  <c r="AQ84" i="10"/>
  <c r="AP84" i="10"/>
  <c r="AO84" i="10"/>
  <c r="AS84" i="10"/>
  <c r="AQ92" i="10"/>
  <c r="AP92" i="10"/>
  <c r="AO92" i="10"/>
  <c r="AS92" i="10"/>
  <c r="AP100" i="10"/>
  <c r="AO100" i="10"/>
  <c r="AS100" i="10"/>
  <c r="AQ100" i="10"/>
  <c r="AQ108" i="10"/>
  <c r="AO108" i="10"/>
  <c r="AP108" i="10"/>
  <c r="AS108" i="10"/>
  <c r="AQ116" i="10"/>
  <c r="AP116" i="10"/>
  <c r="AO116" i="10"/>
  <c r="AS116" i="10"/>
  <c r="AQ124" i="10"/>
  <c r="AP124" i="10"/>
  <c r="AO124" i="10"/>
  <c r="AS124" i="10"/>
  <c r="AP132" i="10"/>
  <c r="AQ132" i="10"/>
  <c r="AS132" i="10"/>
  <c r="AO132" i="10"/>
  <c r="AQ140" i="10"/>
  <c r="AP140" i="10"/>
  <c r="AS140" i="10"/>
  <c r="AO140" i="10"/>
  <c r="AQ148" i="10"/>
  <c r="AP148" i="10"/>
  <c r="AS148" i="10"/>
  <c r="AO148" i="10"/>
  <c r="AQ156" i="10"/>
  <c r="AP156" i="10"/>
  <c r="AS156" i="10"/>
  <c r="AO156" i="10"/>
  <c r="AP164" i="10"/>
  <c r="AQ164" i="10"/>
  <c r="AS164" i="10"/>
  <c r="AO164" i="10"/>
  <c r="AP172" i="10"/>
  <c r="AQ172" i="10"/>
  <c r="AS172" i="10"/>
  <c r="AO172" i="10"/>
  <c r="AQ26" i="10"/>
  <c r="AP26" i="10"/>
  <c r="AO26" i="10"/>
  <c r="AS26" i="10"/>
  <c r="AQ90" i="10"/>
  <c r="AP90" i="10"/>
  <c r="AO90" i="10"/>
  <c r="AS90" i="10"/>
  <c r="AQ154" i="10"/>
  <c r="AP154" i="10"/>
  <c r="AO154" i="10"/>
  <c r="AS154" i="10"/>
  <c r="AQ45" i="10"/>
  <c r="AP45" i="10"/>
  <c r="AO45" i="10"/>
  <c r="AS45" i="10"/>
  <c r="AQ77" i="10"/>
  <c r="AP77" i="10"/>
  <c r="AO77" i="10"/>
  <c r="AS77" i="10"/>
  <c r="AQ85" i="10"/>
  <c r="AP85" i="10"/>
  <c r="AO85" i="10"/>
  <c r="AS85" i="10"/>
  <c r="AQ93" i="10"/>
  <c r="AP93" i="10"/>
  <c r="AO93" i="10"/>
  <c r="AS93" i="10"/>
  <c r="AQ101" i="10"/>
  <c r="AP101" i="10"/>
  <c r="AO101" i="10"/>
  <c r="AS101" i="10"/>
  <c r="AP109" i="10"/>
  <c r="AQ109" i="10"/>
  <c r="AO109" i="10"/>
  <c r="AS109" i="10"/>
  <c r="AQ117" i="10"/>
  <c r="AP117" i="10"/>
  <c r="AO117" i="10"/>
  <c r="AS117" i="10"/>
  <c r="AQ125" i="10"/>
  <c r="AP125" i="10"/>
  <c r="AO125" i="10"/>
  <c r="AS125" i="10"/>
  <c r="AQ133" i="10"/>
  <c r="AP133" i="10"/>
  <c r="AS133" i="10"/>
  <c r="AO133" i="10"/>
  <c r="AP141" i="10"/>
  <c r="AQ141" i="10"/>
  <c r="AS141" i="10"/>
  <c r="AO141" i="10"/>
  <c r="AQ149" i="10"/>
  <c r="AP149" i="10"/>
  <c r="AS149" i="10"/>
  <c r="AO149" i="10"/>
  <c r="AQ157" i="10"/>
  <c r="AP157" i="10"/>
  <c r="AS157" i="10"/>
  <c r="AO157" i="10"/>
  <c r="AQ165" i="10"/>
  <c r="AP165" i="10"/>
  <c r="AS165" i="10"/>
  <c r="AO165" i="10"/>
  <c r="AP173" i="10"/>
  <c r="AQ173" i="10"/>
  <c r="AS173" i="10"/>
  <c r="AO173" i="10"/>
  <c r="AQ58" i="10"/>
  <c r="AP58" i="10"/>
  <c r="AO58" i="10"/>
  <c r="AS58" i="10"/>
  <c r="AQ114" i="10"/>
  <c r="AP114" i="10"/>
  <c r="AO114" i="10"/>
  <c r="AS114" i="10"/>
  <c r="AP170" i="10"/>
  <c r="AQ170" i="10"/>
  <c r="AO170" i="10"/>
  <c r="AS170" i="10"/>
  <c r="AQ29" i="10"/>
  <c r="AP29" i="10"/>
  <c r="AO29" i="10"/>
  <c r="AS29" i="10"/>
  <c r="AQ69" i="10"/>
  <c r="AP69" i="10"/>
  <c r="AO69" i="10"/>
  <c r="AS69" i="10"/>
  <c r="AP6" i="10"/>
  <c r="AQ6" i="10"/>
  <c r="AO6" i="10"/>
  <c r="AS6" i="10"/>
  <c r="AL6" i="10" s="1"/>
  <c r="AK6" i="10" s="1"/>
  <c r="AP14" i="10"/>
  <c r="AO14" i="10"/>
  <c r="AS14" i="10"/>
  <c r="AQ14" i="10"/>
  <c r="AP22" i="10"/>
  <c r="AQ22" i="10"/>
  <c r="AO22" i="10"/>
  <c r="AS22" i="10"/>
  <c r="AP30" i="10"/>
  <c r="AQ30" i="10"/>
  <c r="AO30" i="10"/>
  <c r="AS30" i="10"/>
  <c r="AP38" i="10"/>
  <c r="AO38" i="10"/>
  <c r="AS38" i="10"/>
  <c r="AQ38" i="10"/>
  <c r="AP46" i="10"/>
  <c r="AQ46" i="10"/>
  <c r="AO46" i="10"/>
  <c r="AS46" i="10"/>
  <c r="AP54" i="10"/>
  <c r="AQ54" i="10"/>
  <c r="AO54" i="10"/>
  <c r="AS54" i="10"/>
  <c r="AP62" i="10"/>
  <c r="AQ62" i="10"/>
  <c r="AO62" i="10"/>
  <c r="AS62" i="10"/>
  <c r="AQ70" i="10"/>
  <c r="AP70" i="10"/>
  <c r="AO70" i="10"/>
  <c r="AS70" i="10"/>
  <c r="AP78" i="10"/>
  <c r="AQ78" i="10"/>
  <c r="AO78" i="10"/>
  <c r="AS78" i="10"/>
  <c r="AP86" i="10"/>
  <c r="AQ86" i="10"/>
  <c r="AO86" i="10"/>
  <c r="AS86" i="10"/>
  <c r="AP94" i="10"/>
  <c r="AQ94" i="10"/>
  <c r="AO94" i="10"/>
  <c r="AS94" i="10"/>
  <c r="AP102" i="10"/>
  <c r="AQ102" i="10"/>
  <c r="AO102" i="10"/>
  <c r="AS102" i="10"/>
  <c r="AP110" i="10"/>
  <c r="AQ110" i="10"/>
  <c r="AO110" i="10"/>
  <c r="AS110" i="10"/>
  <c r="AP118" i="10"/>
  <c r="AQ118" i="10"/>
  <c r="AO118" i="10"/>
  <c r="AS118" i="10"/>
  <c r="AP126" i="10"/>
  <c r="AQ126" i="10"/>
  <c r="AO126" i="10"/>
  <c r="AS126" i="10"/>
  <c r="AP134" i="10"/>
  <c r="AQ134" i="10"/>
  <c r="AO134" i="10"/>
  <c r="AS134" i="10"/>
  <c r="AP142" i="10"/>
  <c r="AQ142" i="10"/>
  <c r="AO142" i="10"/>
  <c r="AS142" i="10"/>
  <c r="AP150" i="10"/>
  <c r="AQ150" i="10"/>
  <c r="AO150" i="10"/>
  <c r="AS150" i="10"/>
  <c r="AP158" i="10"/>
  <c r="AQ158" i="10"/>
  <c r="AO158" i="10"/>
  <c r="AS158" i="10"/>
  <c r="AP166" i="10"/>
  <c r="AQ166" i="10"/>
  <c r="AO166" i="10"/>
  <c r="AS166" i="10"/>
  <c r="AQ174" i="10"/>
  <c r="AP174" i="10"/>
  <c r="AO174" i="10"/>
  <c r="AS174" i="10"/>
  <c r="AQ50" i="10"/>
  <c r="AP50" i="10"/>
  <c r="AO50" i="10"/>
  <c r="AS50" i="10"/>
  <c r="AQ106" i="10"/>
  <c r="AP106" i="10"/>
  <c r="AO106" i="10"/>
  <c r="AS106" i="10"/>
  <c r="AP162" i="10"/>
  <c r="AQ162" i="10"/>
  <c r="AO162" i="10"/>
  <c r="AS162" i="10"/>
  <c r="AQ5" i="10"/>
  <c r="AP5" i="10"/>
  <c r="AO5" i="10"/>
  <c r="AS5" i="10"/>
  <c r="AL5" i="10" s="1"/>
  <c r="AK5" i="10" s="1"/>
  <c r="AQ53" i="10"/>
  <c r="AO53" i="10"/>
  <c r="AP53" i="10"/>
  <c r="AS53" i="10"/>
  <c r="AQ23" i="10"/>
  <c r="AP23" i="10"/>
  <c r="AO23" i="10"/>
  <c r="AS23" i="10"/>
  <c r="AQ31" i="10"/>
  <c r="AP31" i="10"/>
  <c r="AO31" i="10"/>
  <c r="AS31" i="10"/>
  <c r="AQ39" i="10"/>
  <c r="AP39" i="10"/>
  <c r="AO39" i="10"/>
  <c r="AS39" i="10"/>
  <c r="AQ47" i="10"/>
  <c r="AP47" i="10"/>
  <c r="AO47" i="10"/>
  <c r="AS47" i="10"/>
  <c r="AP55" i="10"/>
  <c r="AQ55" i="10"/>
  <c r="AO55" i="10"/>
  <c r="AS55" i="10"/>
  <c r="AQ63" i="10"/>
  <c r="AP63" i="10"/>
  <c r="AO63" i="10"/>
  <c r="AS63" i="10"/>
  <c r="AP71" i="10"/>
  <c r="AQ71" i="10"/>
  <c r="AO71" i="10"/>
  <c r="AS71" i="10"/>
  <c r="AQ79" i="10"/>
  <c r="AP79" i="10"/>
  <c r="AO79" i="10"/>
  <c r="AS79" i="10"/>
  <c r="AQ87" i="10"/>
  <c r="AO87" i="10"/>
  <c r="AP87" i="10"/>
  <c r="AS87" i="10"/>
  <c r="AQ95" i="10"/>
  <c r="AP95" i="10"/>
  <c r="AO95" i="10"/>
  <c r="AS95" i="10"/>
  <c r="AQ103" i="10"/>
  <c r="AP103" i="10"/>
  <c r="AO103" i="10"/>
  <c r="AS103" i="10"/>
  <c r="AP111" i="10"/>
  <c r="AO111" i="10"/>
  <c r="AS111" i="10"/>
  <c r="AQ111" i="10"/>
  <c r="AQ119" i="10"/>
  <c r="AP119" i="10"/>
  <c r="AO119" i="10"/>
  <c r="AS119" i="10"/>
  <c r="AQ127" i="10"/>
  <c r="AP127" i="10"/>
  <c r="AO127" i="10"/>
  <c r="AS127" i="10"/>
  <c r="AQ135" i="10"/>
  <c r="AP135" i="10"/>
  <c r="AO135" i="10"/>
  <c r="AS135" i="10"/>
  <c r="AP143" i="10"/>
  <c r="AQ143" i="10"/>
  <c r="AO143" i="10"/>
  <c r="AS143" i="10"/>
  <c r="AQ151" i="10"/>
  <c r="AP151" i="10"/>
  <c r="AO151" i="10"/>
  <c r="AS151" i="10"/>
  <c r="AQ159" i="10"/>
  <c r="AP159" i="10"/>
  <c r="AO159" i="10"/>
  <c r="AS159" i="10"/>
  <c r="AQ167" i="10"/>
  <c r="AP167" i="10"/>
  <c r="AO167" i="10"/>
  <c r="AS167" i="10"/>
  <c r="AQ34" i="10"/>
  <c r="AO34" i="10"/>
  <c r="AS34" i="10"/>
  <c r="AP34" i="10"/>
  <c r="AQ82" i="10"/>
  <c r="AP82" i="10"/>
  <c r="AO82" i="10"/>
  <c r="AS82" i="10"/>
  <c r="AQ138" i="10"/>
  <c r="AP138" i="10"/>
  <c r="AO138" i="10"/>
  <c r="AS138" i="10"/>
  <c r="AQ13" i="10"/>
  <c r="AP13" i="10"/>
  <c r="AO13" i="10"/>
  <c r="AS13" i="10"/>
  <c r="AQ61" i="10"/>
  <c r="AP61" i="10"/>
  <c r="AO61" i="10"/>
  <c r="AS61" i="10"/>
  <c r="AQ15" i="10"/>
  <c r="AP15" i="10"/>
  <c r="AS15" i="10"/>
  <c r="AL15" i="10" s="1"/>
  <c r="AK15" i="10" s="1"/>
  <c r="AO15" i="10"/>
  <c r="AP16" i="10"/>
  <c r="AO16" i="10"/>
  <c r="AS16" i="10"/>
  <c r="AQ16" i="10"/>
  <c r="AQ24" i="10"/>
  <c r="AP24" i="10"/>
  <c r="AO24" i="10"/>
  <c r="AS24" i="10"/>
  <c r="AQ32" i="10"/>
  <c r="AO32" i="10"/>
  <c r="AS32" i="10"/>
  <c r="AP32" i="10"/>
  <c r="AQ40" i="10"/>
  <c r="AP40" i="10"/>
  <c r="AO40" i="10"/>
  <c r="AS40" i="10"/>
  <c r="AP48" i="10"/>
  <c r="AQ48" i="10"/>
  <c r="AO48" i="10"/>
  <c r="AS48" i="10"/>
  <c r="AQ56" i="10"/>
  <c r="AP56" i="10"/>
  <c r="AO56" i="10"/>
  <c r="AS56" i="10"/>
  <c r="AQ64" i="10"/>
  <c r="AP64" i="10"/>
  <c r="AO64" i="10"/>
  <c r="AS64" i="10"/>
  <c r="AP72" i="10"/>
  <c r="AO72" i="10"/>
  <c r="AS72" i="10"/>
  <c r="AQ72" i="10"/>
  <c r="AQ80" i="10"/>
  <c r="AP80" i="10"/>
  <c r="AO80" i="10"/>
  <c r="AS80" i="10"/>
  <c r="AP88" i="10"/>
  <c r="AQ88" i="10"/>
  <c r="AO88" i="10"/>
  <c r="AS88" i="10"/>
  <c r="AQ96" i="10"/>
  <c r="AO96" i="10"/>
  <c r="AS96" i="10"/>
  <c r="AP96" i="10"/>
  <c r="AQ104" i="10"/>
  <c r="AP104" i="10"/>
  <c r="AO104" i="10"/>
  <c r="AS104" i="10"/>
  <c r="AQ112" i="10"/>
  <c r="AP112" i="10"/>
  <c r="AO112" i="10"/>
  <c r="AS112" i="10"/>
  <c r="AP120" i="10"/>
  <c r="AO120" i="10"/>
  <c r="AQ120" i="10"/>
  <c r="AS120" i="10"/>
  <c r="AQ128" i="10"/>
  <c r="AP128" i="10"/>
  <c r="AO128" i="10"/>
  <c r="AS128" i="10"/>
  <c r="AQ136" i="10"/>
  <c r="AP136" i="10"/>
  <c r="AO136" i="10"/>
  <c r="AS136" i="10"/>
  <c r="AQ144" i="10"/>
  <c r="AP144" i="10"/>
  <c r="AO144" i="10"/>
  <c r="AS144" i="10"/>
  <c r="AP152" i="10"/>
  <c r="AQ152" i="10"/>
  <c r="AO152" i="10"/>
  <c r="AS152" i="10"/>
  <c r="AQ160" i="10"/>
  <c r="AP160" i="10"/>
  <c r="AO160" i="10"/>
  <c r="AS160" i="10"/>
  <c r="AQ168" i="10"/>
  <c r="AP168" i="10"/>
  <c r="AO168" i="10"/>
  <c r="AS168" i="10"/>
  <c r="AQ18" i="10"/>
  <c r="AP18" i="10"/>
  <c r="AO18" i="10"/>
  <c r="AS18" i="10"/>
  <c r="AQ74" i="10"/>
  <c r="AP74" i="10"/>
  <c r="AO74" i="10"/>
  <c r="AS74" i="10"/>
  <c r="AQ130" i="10"/>
  <c r="AO130" i="10"/>
  <c r="AP130" i="10"/>
  <c r="AS130" i="10"/>
  <c r="AQ21" i="10"/>
  <c r="AP21" i="10"/>
  <c r="AO21" i="10"/>
  <c r="AS21" i="10"/>
  <c r="AQ37" i="10"/>
  <c r="AP37" i="10"/>
  <c r="AO37" i="10"/>
  <c r="AS37" i="10"/>
  <c r="AP7" i="10"/>
  <c r="AQ7" i="10"/>
  <c r="AS7" i="10"/>
  <c r="AO7" i="10"/>
  <c r="AQ8" i="10"/>
  <c r="AO8" i="10"/>
  <c r="AP8" i="10"/>
  <c r="AS8" i="10"/>
  <c r="AP9" i="10"/>
  <c r="AQ9" i="10"/>
  <c r="AO9" i="10"/>
  <c r="AS9" i="10"/>
  <c r="AP17" i="10"/>
  <c r="AQ17" i="10"/>
  <c r="AO17" i="10"/>
  <c r="AS17" i="10"/>
  <c r="AP25" i="10"/>
  <c r="AQ25" i="10"/>
  <c r="AO25" i="10"/>
  <c r="AS25" i="10"/>
  <c r="AP33" i="10"/>
  <c r="AQ33" i="10"/>
  <c r="AO33" i="10"/>
  <c r="AS33" i="10"/>
  <c r="AP41" i="10"/>
  <c r="AQ41" i="10"/>
  <c r="AO41" i="10"/>
  <c r="AS41" i="10"/>
  <c r="AP49" i="10"/>
  <c r="AQ49" i="10"/>
  <c r="AO49" i="10"/>
  <c r="AS49" i="10"/>
  <c r="AP57" i="10"/>
  <c r="AO57" i="10"/>
  <c r="AQ57" i="10"/>
  <c r="AS57" i="10"/>
  <c r="AP65" i="10"/>
  <c r="AQ65" i="10"/>
  <c r="AO65" i="10"/>
  <c r="AS65" i="10"/>
  <c r="AQ73" i="10"/>
  <c r="AP73" i="10"/>
  <c r="AO73" i="10"/>
  <c r="AS73" i="10"/>
  <c r="AQ81" i="10"/>
  <c r="AP81" i="10"/>
  <c r="AO81" i="10"/>
  <c r="AS81" i="10"/>
  <c r="AP89" i="10"/>
  <c r="AQ89" i="10"/>
  <c r="AO89" i="10"/>
  <c r="AS89" i="10"/>
  <c r="AP97" i="10"/>
  <c r="AQ97" i="10"/>
  <c r="AO97" i="10"/>
  <c r="AS97" i="10"/>
  <c r="AP105" i="10"/>
  <c r="AQ105" i="10"/>
  <c r="AO105" i="10"/>
  <c r="AS105" i="10"/>
  <c r="AP113" i="10"/>
  <c r="AQ113" i="10"/>
  <c r="AO113" i="10"/>
  <c r="AS113" i="10"/>
  <c r="AP121" i="10"/>
  <c r="AQ121" i="10"/>
  <c r="AO121" i="10"/>
  <c r="AS121" i="10"/>
  <c r="AP129" i="10"/>
  <c r="AQ129" i="10"/>
  <c r="AO129" i="10"/>
  <c r="AS129" i="10"/>
  <c r="AP137" i="10"/>
  <c r="AQ137" i="10"/>
  <c r="AO137" i="10"/>
  <c r="AS137" i="10"/>
  <c r="AP145" i="10"/>
  <c r="AQ145" i="10"/>
  <c r="AO145" i="10"/>
  <c r="AS145" i="10"/>
  <c r="AP153" i="10"/>
  <c r="AO153" i="10"/>
  <c r="AS153" i="10"/>
  <c r="AQ153" i="10"/>
  <c r="AP161" i="10"/>
  <c r="AQ161" i="10"/>
  <c r="AO161" i="10"/>
  <c r="AS161" i="10"/>
  <c r="AQ169" i="10"/>
  <c r="AO169" i="10"/>
  <c r="AP169" i="10"/>
  <c r="AS169" i="10"/>
  <c r="W173" i="10"/>
  <c r="W172" i="10"/>
  <c r="W171" i="10"/>
  <c r="W170" i="10"/>
  <c r="W169" i="10"/>
  <c r="W168" i="10"/>
  <c r="W167" i="10"/>
  <c r="W166" i="10"/>
  <c r="W165" i="10"/>
  <c r="W164" i="10"/>
  <c r="W163" i="10"/>
  <c r="W162" i="10"/>
  <c r="W161" i="10"/>
  <c r="W160" i="10"/>
  <c r="W159" i="10"/>
  <c r="W158" i="10"/>
  <c r="W157" i="10"/>
  <c r="W156" i="10"/>
  <c r="W155" i="10"/>
  <c r="W154" i="10"/>
  <c r="W153" i="10"/>
  <c r="W152" i="10"/>
  <c r="W151" i="10"/>
  <c r="W150" i="10"/>
  <c r="W149" i="10"/>
  <c r="W148" i="10"/>
  <c r="W147" i="10"/>
  <c r="W146" i="10"/>
  <c r="W145" i="10"/>
  <c r="W144" i="10"/>
  <c r="W143" i="10"/>
  <c r="W142" i="10"/>
  <c r="W141" i="10"/>
  <c r="W140" i="10"/>
  <c r="W139" i="10"/>
  <c r="W138" i="10"/>
  <c r="W137" i="10"/>
  <c r="W136" i="10"/>
  <c r="W135" i="10"/>
  <c r="W134" i="10"/>
  <c r="W133" i="10"/>
  <c r="W132" i="10"/>
  <c r="W131" i="10"/>
  <c r="W130" i="10"/>
  <c r="W129" i="10"/>
  <c r="W128" i="10"/>
  <c r="AA128" i="10" s="1"/>
  <c r="AB128" i="10" s="1"/>
  <c r="W127" i="10"/>
  <c r="W126" i="10"/>
  <c r="W125" i="10"/>
  <c r="W124" i="10"/>
  <c r="W123" i="10"/>
  <c r="W122" i="10"/>
  <c r="W121" i="10"/>
  <c r="W120" i="10"/>
  <c r="W119" i="10"/>
  <c r="W118" i="10"/>
  <c r="W117" i="10"/>
  <c r="W116" i="10"/>
  <c r="W115" i="10"/>
  <c r="W114" i="10"/>
  <c r="W113" i="10"/>
  <c r="W112" i="10"/>
  <c r="W111" i="10"/>
  <c r="W110" i="10"/>
  <c r="W109" i="10"/>
  <c r="W108" i="10"/>
  <c r="W107" i="10"/>
  <c r="W106" i="10"/>
  <c r="W105" i="10"/>
  <c r="W104" i="10"/>
  <c r="W103" i="10"/>
  <c r="W102" i="10"/>
  <c r="W101" i="10"/>
  <c r="W100" i="10"/>
  <c r="W99" i="10"/>
  <c r="W98" i="10"/>
  <c r="W97" i="10"/>
  <c r="AA97" i="10" s="1"/>
  <c r="AB97" i="10" s="1"/>
  <c r="W96" i="10"/>
  <c r="W95" i="10"/>
  <c r="W94" i="10"/>
  <c r="W93" i="10"/>
  <c r="W92" i="10"/>
  <c r="W91" i="10"/>
  <c r="W90" i="10"/>
  <c r="W89" i="10"/>
  <c r="W88" i="10"/>
  <c r="W87" i="10"/>
  <c r="W86" i="10"/>
  <c r="W85" i="10"/>
  <c r="W84" i="10"/>
  <c r="W83" i="10"/>
  <c r="W82" i="10"/>
  <c r="W81" i="10"/>
  <c r="W80" i="10"/>
  <c r="W79" i="10"/>
  <c r="W78" i="10"/>
  <c r="W77" i="10"/>
  <c r="W76" i="10"/>
  <c r="W75" i="10"/>
  <c r="W74" i="10"/>
  <c r="W73" i="10"/>
  <c r="W72" i="10"/>
  <c r="W71" i="10"/>
  <c r="W70" i="10"/>
  <c r="W69" i="10"/>
  <c r="W68" i="10"/>
  <c r="W67" i="10"/>
  <c r="W66" i="10"/>
  <c r="AA66" i="10" s="1"/>
  <c r="AB66" i="10" s="1"/>
  <c r="W65" i="10"/>
  <c r="W64" i="10"/>
  <c r="W63" i="10"/>
  <c r="W62" i="10"/>
  <c r="W61" i="10"/>
  <c r="W60" i="10"/>
  <c r="W59" i="10"/>
  <c r="W58" i="10"/>
  <c r="W57" i="10"/>
  <c r="W56" i="10"/>
  <c r="W55" i="10"/>
  <c r="W54" i="10"/>
  <c r="W53" i="10"/>
  <c r="W52" i="10"/>
  <c r="W51" i="10"/>
  <c r="W50" i="10"/>
  <c r="W49" i="10"/>
  <c r="W48" i="10"/>
  <c r="W47" i="10"/>
  <c r="W46" i="10"/>
  <c r="W45" i="10"/>
  <c r="W44" i="10"/>
  <c r="W43" i="10"/>
  <c r="W42" i="10"/>
  <c r="W41" i="10"/>
  <c r="W40" i="10"/>
  <c r="W39" i="10"/>
  <c r="W38" i="10"/>
  <c r="W37" i="10"/>
  <c r="W36" i="10"/>
  <c r="AA36" i="10" s="1"/>
  <c r="W35" i="10"/>
  <c r="W34" i="10"/>
  <c r="W33" i="10"/>
  <c r="W32" i="10"/>
  <c r="W31" i="10"/>
  <c r="W29" i="10"/>
  <c r="W27" i="10"/>
  <c r="W26" i="10"/>
  <c r="W25" i="10"/>
  <c r="W24" i="10"/>
  <c r="W23" i="10"/>
  <c r="W22" i="10"/>
  <c r="W21" i="10"/>
  <c r="W20" i="10"/>
  <c r="W19" i="10"/>
  <c r="W18" i="10"/>
  <c r="W17" i="10"/>
  <c r="W16" i="10"/>
  <c r="W15" i="10"/>
  <c r="W14" i="10"/>
  <c r="W13" i="10"/>
  <c r="W12" i="10"/>
  <c r="W11" i="10"/>
  <c r="W10" i="10"/>
  <c r="W8" i="10"/>
  <c r="W7" i="10"/>
  <c r="W6" i="10"/>
  <c r="W5" i="10"/>
  <c r="G174" i="10" l="1"/>
  <c r="BI175" i="10"/>
  <c r="BJ175" i="10"/>
  <c r="AA5" i="10"/>
  <c r="AB5" i="10" s="1"/>
  <c r="AB36" i="10"/>
  <c r="AS175" i="10"/>
  <c r="AL175" i="10" s="1"/>
  <c r="AQ175" i="10"/>
  <c r="AO175" i="10"/>
  <c r="BB5" i="10"/>
  <c r="AJ5" i="10"/>
  <c r="AI5" i="10" s="1"/>
  <c r="AJ6" i="10"/>
  <c r="BB6" i="10"/>
  <c r="BB15" i="10"/>
  <c r="AJ15" i="10"/>
  <c r="BM175" i="10"/>
  <c r="AR175" i="10" s="1"/>
  <c r="AM176" i="10"/>
  <c r="AT176" i="10"/>
  <c r="BD175" i="10"/>
  <c r="W9" i="10"/>
  <c r="D177" i="10"/>
  <c r="F176" i="10"/>
  <c r="BL176" i="10"/>
  <c r="BC5" i="10"/>
  <c r="AL169" i="10"/>
  <c r="AK169" i="10" s="1"/>
  <c r="AL121" i="10"/>
  <c r="AK121" i="10" s="1"/>
  <c r="AL41" i="10"/>
  <c r="AK41" i="10" s="1"/>
  <c r="AL168" i="10"/>
  <c r="AK168" i="10" s="1"/>
  <c r="AL120" i="10"/>
  <c r="AK120" i="10" s="1"/>
  <c r="AL56" i="10"/>
  <c r="AK56" i="10" s="1"/>
  <c r="AL13" i="10"/>
  <c r="AK13" i="10" s="1"/>
  <c r="AL82" i="10"/>
  <c r="AK82" i="10" s="1"/>
  <c r="AL159" i="10"/>
  <c r="AK159" i="10" s="1"/>
  <c r="AL95" i="10"/>
  <c r="AK95" i="10" s="1"/>
  <c r="AL47" i="10"/>
  <c r="AK47" i="10" s="1"/>
  <c r="AL158" i="10"/>
  <c r="AK158" i="10" s="1"/>
  <c r="AL110" i="10"/>
  <c r="AK110" i="10" s="1"/>
  <c r="AL62" i="10"/>
  <c r="AK62" i="10" s="1"/>
  <c r="AL170" i="10"/>
  <c r="AL117" i="10"/>
  <c r="AK117" i="10" s="1"/>
  <c r="AL101" i="10"/>
  <c r="AK101" i="10" s="1"/>
  <c r="AL45" i="10"/>
  <c r="AK45" i="10" s="1"/>
  <c r="AL154" i="10"/>
  <c r="AK154" i="10" s="1"/>
  <c r="AL26" i="10"/>
  <c r="AK26" i="10" s="1"/>
  <c r="AL116" i="10"/>
  <c r="AK116" i="10" s="1"/>
  <c r="AL84" i="10"/>
  <c r="AK84" i="10" s="1"/>
  <c r="AL68" i="10"/>
  <c r="AK68" i="10" s="1"/>
  <c r="AL52" i="10"/>
  <c r="AK52" i="10" s="1"/>
  <c r="AL36" i="10"/>
  <c r="AK36" i="10" s="1"/>
  <c r="AL20" i="10"/>
  <c r="AK20" i="10" s="1"/>
  <c r="AL35" i="10"/>
  <c r="AK35" i="10" s="1"/>
  <c r="AL171" i="10"/>
  <c r="AK171" i="10" s="1"/>
  <c r="AL155" i="10"/>
  <c r="AK155" i="10" s="1"/>
  <c r="AL123" i="10"/>
  <c r="AK123" i="10" s="1"/>
  <c r="AL107" i="10"/>
  <c r="AK107" i="10" s="1"/>
  <c r="AL91" i="10"/>
  <c r="AK91" i="10" s="1"/>
  <c r="AL75" i="10"/>
  <c r="AK75" i="10" s="1"/>
  <c r="AL59" i="10"/>
  <c r="AK59" i="10" s="1"/>
  <c r="AL43" i="10"/>
  <c r="AK43" i="10" s="1"/>
  <c r="AL137" i="10"/>
  <c r="AK137" i="10" s="1"/>
  <c r="AL73" i="10"/>
  <c r="AK73" i="10" s="1"/>
  <c r="AL25" i="10"/>
  <c r="AK25" i="10" s="1"/>
  <c r="AL152" i="10"/>
  <c r="AK152" i="10" s="1"/>
  <c r="AL104" i="10"/>
  <c r="AK104" i="10" s="1"/>
  <c r="AL24" i="10"/>
  <c r="AK24" i="10" s="1"/>
  <c r="AL127" i="10"/>
  <c r="AK127" i="10" s="1"/>
  <c r="AL79" i="10"/>
  <c r="AK79" i="10" s="1"/>
  <c r="AL31" i="10"/>
  <c r="AK31" i="10" s="1"/>
  <c r="AL106" i="10"/>
  <c r="AK106" i="10" s="1"/>
  <c r="AL142" i="10"/>
  <c r="AK142" i="10" s="1"/>
  <c r="AL94" i="10"/>
  <c r="AK94" i="10" s="1"/>
  <c r="AL46" i="10"/>
  <c r="AK46" i="10" s="1"/>
  <c r="AL69" i="10"/>
  <c r="AK69" i="10" s="1"/>
  <c r="AL58" i="10"/>
  <c r="AK58" i="10" s="1"/>
  <c r="AL153" i="10"/>
  <c r="AK153" i="10" s="1"/>
  <c r="AL7" i="10"/>
  <c r="AK7" i="10" s="1"/>
  <c r="AL72" i="10"/>
  <c r="AK72" i="10" s="1"/>
  <c r="AL89" i="10"/>
  <c r="AK89" i="10" s="1"/>
  <c r="AL57" i="10"/>
  <c r="AK57" i="10" s="1"/>
  <c r="AL21" i="10"/>
  <c r="AK21" i="10" s="1"/>
  <c r="AL18" i="10"/>
  <c r="AK18" i="10" s="1"/>
  <c r="AL136" i="10"/>
  <c r="AK136" i="10" s="1"/>
  <c r="AL88" i="10"/>
  <c r="AK88" i="10" s="1"/>
  <c r="AL40" i="10"/>
  <c r="AK40" i="10" s="1"/>
  <c r="AL143" i="10"/>
  <c r="AK143" i="10" s="1"/>
  <c r="AL63" i="10"/>
  <c r="AK63" i="10" s="1"/>
  <c r="AL53" i="10"/>
  <c r="AK53" i="10" s="1"/>
  <c r="AL174" i="10"/>
  <c r="AK174" i="10" s="1"/>
  <c r="AL126" i="10"/>
  <c r="AK126" i="10" s="1"/>
  <c r="AL78" i="10"/>
  <c r="AK78" i="10" s="1"/>
  <c r="AL30" i="10"/>
  <c r="AK30" i="10" s="1"/>
  <c r="AL85" i="10"/>
  <c r="AK85" i="10" s="1"/>
  <c r="AL105" i="10"/>
  <c r="AK105" i="10" s="1"/>
  <c r="AL9" i="10"/>
  <c r="AK9" i="10" s="1"/>
  <c r="AL130" i="10"/>
  <c r="AK130" i="10" s="1"/>
  <c r="AL161" i="10"/>
  <c r="AK161" i="10" s="1"/>
  <c r="AL145" i="10"/>
  <c r="AK145" i="10" s="1"/>
  <c r="AL129" i="10"/>
  <c r="AK129" i="10" s="1"/>
  <c r="AL113" i="10"/>
  <c r="AK113" i="10" s="1"/>
  <c r="AL97" i="10"/>
  <c r="AK97" i="10" s="1"/>
  <c r="AL81" i="10"/>
  <c r="AK81" i="10" s="1"/>
  <c r="AL65" i="10"/>
  <c r="AK65" i="10" s="1"/>
  <c r="AL49" i="10"/>
  <c r="AK49" i="10" s="1"/>
  <c r="AL33" i="10"/>
  <c r="AK33" i="10" s="1"/>
  <c r="AL17" i="10"/>
  <c r="AK17" i="10" s="1"/>
  <c r="AL8" i="10"/>
  <c r="AK8" i="10" s="1"/>
  <c r="AL37" i="10"/>
  <c r="AK37" i="10" s="1"/>
  <c r="AL74" i="10"/>
  <c r="AK74" i="10" s="1"/>
  <c r="AL160" i="10"/>
  <c r="AK160" i="10" s="1"/>
  <c r="AL144" i="10"/>
  <c r="AK144" i="10" s="1"/>
  <c r="AL128" i="10"/>
  <c r="AK128" i="10" s="1"/>
  <c r="AL112" i="10"/>
  <c r="AK112" i="10" s="1"/>
  <c r="AL80" i="10"/>
  <c r="AK80" i="10" s="1"/>
  <c r="AL64" i="10"/>
  <c r="AK64" i="10" s="1"/>
  <c r="AL48" i="10"/>
  <c r="AK48" i="10" s="1"/>
  <c r="AL61" i="10"/>
  <c r="AK61" i="10" s="1"/>
  <c r="AL138" i="10"/>
  <c r="AK138" i="10" s="1"/>
  <c r="AL167" i="10"/>
  <c r="AK167" i="10" s="1"/>
  <c r="AL151" i="10"/>
  <c r="AK151" i="10" s="1"/>
  <c r="AL135" i="10"/>
  <c r="AK135" i="10" s="1"/>
  <c r="AL119" i="10"/>
  <c r="AK119" i="10" s="1"/>
  <c r="AL103" i="10"/>
  <c r="AK103" i="10" s="1"/>
  <c r="AL87" i="10"/>
  <c r="AK87" i="10" s="1"/>
  <c r="AL71" i="10"/>
  <c r="AK71" i="10" s="1"/>
  <c r="AL55" i="10"/>
  <c r="AK55" i="10" s="1"/>
  <c r="AL96" i="10"/>
  <c r="AK96" i="10" s="1"/>
  <c r="AL32" i="10"/>
  <c r="AK32" i="10" s="1"/>
  <c r="AL16" i="10"/>
  <c r="AK16" i="10" s="1"/>
  <c r="AL34" i="10"/>
  <c r="AK34" i="10" s="1"/>
  <c r="AL66" i="10"/>
  <c r="AK66" i="10" s="1"/>
  <c r="AL111" i="10"/>
  <c r="AK111" i="10" s="1"/>
  <c r="AL14" i="10"/>
  <c r="AK14" i="10" s="1"/>
  <c r="AL39" i="10"/>
  <c r="AK39" i="10" s="1"/>
  <c r="AL23" i="10"/>
  <c r="AK23" i="10" s="1"/>
  <c r="AL162" i="10"/>
  <c r="AK162" i="10" s="1"/>
  <c r="AL50" i="10"/>
  <c r="AK50" i="10" s="1"/>
  <c r="AL166" i="10"/>
  <c r="AK166" i="10" s="1"/>
  <c r="AL150" i="10"/>
  <c r="AK150" i="10" s="1"/>
  <c r="AL134" i="10"/>
  <c r="AK134" i="10" s="1"/>
  <c r="AL118" i="10"/>
  <c r="AK118" i="10" s="1"/>
  <c r="AL102" i="10"/>
  <c r="AK102" i="10" s="1"/>
  <c r="AL86" i="10"/>
  <c r="AK86" i="10" s="1"/>
  <c r="AL70" i="10"/>
  <c r="AK70" i="10" s="1"/>
  <c r="AL54" i="10"/>
  <c r="AK54" i="10" s="1"/>
  <c r="AL22" i="10"/>
  <c r="AK22" i="10" s="1"/>
  <c r="AL29" i="10"/>
  <c r="AK29" i="10" s="1"/>
  <c r="AL114" i="10"/>
  <c r="AK114" i="10" s="1"/>
  <c r="AL125" i="10"/>
  <c r="AK125" i="10" s="1"/>
  <c r="AL109" i="10"/>
  <c r="AK109" i="10" s="1"/>
  <c r="AL93" i="10"/>
  <c r="AK93" i="10" s="1"/>
  <c r="AL77" i="10"/>
  <c r="AK77" i="10" s="1"/>
  <c r="AL90" i="10"/>
  <c r="AK90" i="10" s="1"/>
  <c r="AL38" i="10"/>
  <c r="AK38" i="10" s="1"/>
  <c r="AL165" i="10"/>
  <c r="AK165" i="10" s="1"/>
  <c r="AL149" i="10"/>
  <c r="AK149" i="10" s="1"/>
  <c r="AL133" i="10"/>
  <c r="AK133" i="10" s="1"/>
  <c r="AL164" i="10"/>
  <c r="AK164" i="10" s="1"/>
  <c r="AL148" i="10"/>
  <c r="AK148" i="10" s="1"/>
  <c r="AL132" i="10"/>
  <c r="AK132" i="10" s="1"/>
  <c r="AL100" i="10"/>
  <c r="AK100" i="10" s="1"/>
  <c r="AL98" i="10"/>
  <c r="AK98" i="10" s="1"/>
  <c r="AL139" i="10"/>
  <c r="AK139" i="10" s="1"/>
  <c r="AL11" i="10"/>
  <c r="AK11" i="10" s="1"/>
  <c r="AL124" i="10"/>
  <c r="AK124" i="10" s="1"/>
  <c r="AL108" i="10"/>
  <c r="AK108" i="10" s="1"/>
  <c r="AL92" i="10"/>
  <c r="AK92" i="10" s="1"/>
  <c r="AL60" i="10"/>
  <c r="AK60" i="10" s="1"/>
  <c r="AL28" i="10"/>
  <c r="AK28" i="10" s="1"/>
  <c r="AL19" i="10"/>
  <c r="AK19" i="10" s="1"/>
  <c r="AL146" i="10"/>
  <c r="AK146" i="10" s="1"/>
  <c r="AL42" i="10"/>
  <c r="AK42" i="10" s="1"/>
  <c r="AL163" i="10"/>
  <c r="AK163" i="10" s="1"/>
  <c r="AL147" i="10"/>
  <c r="AK147" i="10" s="1"/>
  <c r="AL131" i="10"/>
  <c r="AK131" i="10" s="1"/>
  <c r="AL115" i="10"/>
  <c r="AK115" i="10" s="1"/>
  <c r="AL99" i="10"/>
  <c r="AK99" i="10" s="1"/>
  <c r="AL83" i="10"/>
  <c r="AK83" i="10" s="1"/>
  <c r="AL67" i="10"/>
  <c r="AK67" i="10" s="1"/>
  <c r="AL51" i="10"/>
  <c r="AK51" i="10" s="1"/>
  <c r="AL27" i="10"/>
  <c r="AK27" i="10" s="1"/>
  <c r="AL122" i="10"/>
  <c r="AK122" i="10" s="1"/>
  <c r="AL173" i="10"/>
  <c r="AK173" i="10" s="1"/>
  <c r="AL157" i="10"/>
  <c r="AK157" i="10" s="1"/>
  <c r="AL141" i="10"/>
  <c r="AK141" i="10" s="1"/>
  <c r="AL172" i="10"/>
  <c r="AK172" i="10" s="1"/>
  <c r="AL156" i="10"/>
  <c r="AK156" i="10" s="1"/>
  <c r="AL140" i="10"/>
  <c r="AK140" i="10" s="1"/>
  <c r="AL76" i="10"/>
  <c r="AK76" i="10" s="1"/>
  <c r="AL44" i="10"/>
  <c r="AK44" i="10" s="1"/>
  <c r="AL12" i="10"/>
  <c r="AK12" i="10" s="1"/>
  <c r="AL10" i="10"/>
  <c r="AK10" i="10" s="1"/>
  <c r="BC6" i="10"/>
  <c r="BC15" i="10"/>
  <c r="AA98" i="10"/>
  <c r="AB98" i="10" s="1"/>
  <c r="AA129" i="10"/>
  <c r="AB129" i="10" s="1"/>
  <c r="AA67" i="10"/>
  <c r="AB67" i="10" s="1"/>
  <c r="AA37" i="10"/>
  <c r="W30" i="10"/>
  <c r="W28" i="10"/>
  <c r="E174" i="10" l="1"/>
  <c r="W174" i="10"/>
  <c r="BI176" i="10"/>
  <c r="BJ176" i="10"/>
  <c r="G175" i="10"/>
  <c r="AA6" i="10"/>
  <c r="AB6" i="10" s="1"/>
  <c r="AB37" i="10"/>
  <c r="AK175" i="10"/>
  <c r="BB175" i="10" s="1"/>
  <c r="AJ60" i="10"/>
  <c r="BB60" i="10"/>
  <c r="BB128" i="10"/>
  <c r="AJ128" i="10"/>
  <c r="AJ91" i="10"/>
  <c r="BB91" i="10"/>
  <c r="AJ12" i="10"/>
  <c r="BB12" i="10"/>
  <c r="AJ173" i="10"/>
  <c r="BB173" i="10"/>
  <c r="AJ131" i="10"/>
  <c r="BB131" i="10"/>
  <c r="AJ92" i="10"/>
  <c r="BB92" i="10"/>
  <c r="AJ148" i="10"/>
  <c r="BB148" i="10"/>
  <c r="AJ93" i="10"/>
  <c r="BB93" i="10"/>
  <c r="BB86" i="10"/>
  <c r="AJ86" i="10"/>
  <c r="BB23" i="10"/>
  <c r="AJ23" i="10"/>
  <c r="BB96" i="10"/>
  <c r="AJ96" i="10"/>
  <c r="BB167" i="10"/>
  <c r="AJ167" i="10"/>
  <c r="BB144" i="10"/>
  <c r="AJ144" i="10"/>
  <c r="BB65" i="10"/>
  <c r="AJ65" i="10"/>
  <c r="BB9" i="10"/>
  <c r="AJ9" i="10"/>
  <c r="BA9" i="10" s="1"/>
  <c r="BB63" i="10"/>
  <c r="AJ63" i="10"/>
  <c r="BB89" i="10"/>
  <c r="AJ89" i="10"/>
  <c r="BB142" i="10"/>
  <c r="AJ142" i="10"/>
  <c r="BA142" i="10" s="1"/>
  <c r="BB152" i="10"/>
  <c r="AJ152" i="10"/>
  <c r="BA152" i="10" s="1"/>
  <c r="AJ107" i="10"/>
  <c r="BB107" i="10"/>
  <c r="AJ68" i="10"/>
  <c r="AI68" i="10" s="1"/>
  <c r="AH68" i="10" s="1"/>
  <c r="AG68" i="10" s="1"/>
  <c r="AX68" i="10" s="1"/>
  <c r="BB68" i="10"/>
  <c r="AK170" i="10"/>
  <c r="AJ13" i="10"/>
  <c r="BB13" i="10"/>
  <c r="AJ77" i="10"/>
  <c r="BB77" i="10"/>
  <c r="AJ130" i="10"/>
  <c r="BB130" i="10"/>
  <c r="BB104" i="10"/>
  <c r="AJ104" i="10"/>
  <c r="AJ122" i="10"/>
  <c r="AI122" i="10" s="1"/>
  <c r="AH122" i="10" s="1"/>
  <c r="AG122" i="10" s="1"/>
  <c r="AX122" i="10" s="1"/>
  <c r="BB122" i="10"/>
  <c r="AJ147" i="10"/>
  <c r="BB147" i="10"/>
  <c r="AJ108" i="10"/>
  <c r="BB108" i="10"/>
  <c r="AJ164" i="10"/>
  <c r="BB164" i="10"/>
  <c r="AJ109" i="10"/>
  <c r="BB109" i="10"/>
  <c r="BB102" i="10"/>
  <c r="AJ102" i="10"/>
  <c r="BB39" i="10"/>
  <c r="AJ39" i="10"/>
  <c r="BB55" i="10"/>
  <c r="AJ55" i="10"/>
  <c r="AJ138" i="10"/>
  <c r="BB138" i="10"/>
  <c r="BB160" i="10"/>
  <c r="AJ160" i="10"/>
  <c r="BB81" i="10"/>
  <c r="AJ81" i="10"/>
  <c r="BB105" i="10"/>
  <c r="AJ105" i="10"/>
  <c r="AI105" i="10" s="1"/>
  <c r="BB143" i="10"/>
  <c r="AJ143" i="10"/>
  <c r="AI143" i="10" s="1"/>
  <c r="BB72" i="10"/>
  <c r="AJ72" i="10"/>
  <c r="AI72" i="10" s="1"/>
  <c r="AJ106" i="10"/>
  <c r="BB106" i="10"/>
  <c r="BB25" i="10"/>
  <c r="AJ25" i="10"/>
  <c r="AI25" i="10" s="1"/>
  <c r="AJ123" i="10"/>
  <c r="BB123" i="10"/>
  <c r="AJ84" i="10"/>
  <c r="BB84" i="10"/>
  <c r="BB62" i="10"/>
  <c r="AJ62" i="10"/>
  <c r="AI62" i="10" s="1"/>
  <c r="BB56" i="10"/>
  <c r="AJ56" i="10"/>
  <c r="AJ10" i="10"/>
  <c r="BB10" i="10"/>
  <c r="AJ162" i="10"/>
  <c r="BB162" i="10"/>
  <c r="AJ82" i="10"/>
  <c r="BB82" i="10"/>
  <c r="AJ44" i="10"/>
  <c r="BB44" i="10"/>
  <c r="AJ76" i="10"/>
  <c r="BB76" i="10"/>
  <c r="AJ27" i="10"/>
  <c r="AI27" i="10" s="1"/>
  <c r="AH27" i="10" s="1"/>
  <c r="AG27" i="10" s="1"/>
  <c r="AX27" i="10" s="1"/>
  <c r="BB27" i="10"/>
  <c r="AJ163" i="10"/>
  <c r="BB163" i="10"/>
  <c r="AJ124" i="10"/>
  <c r="BB124" i="10"/>
  <c r="AJ133" i="10"/>
  <c r="BB133" i="10"/>
  <c r="AJ125" i="10"/>
  <c r="BB125" i="10"/>
  <c r="BB118" i="10"/>
  <c r="AJ118" i="10"/>
  <c r="BB14" i="10"/>
  <c r="AJ14" i="10"/>
  <c r="AI14" i="10" s="1"/>
  <c r="BB71" i="10"/>
  <c r="AJ71" i="10"/>
  <c r="AJ61" i="10"/>
  <c r="BB61" i="10"/>
  <c r="AJ74" i="10"/>
  <c r="BB74" i="10"/>
  <c r="BB97" i="10"/>
  <c r="AJ97" i="10"/>
  <c r="AJ85" i="10"/>
  <c r="BB85" i="10"/>
  <c r="BB40" i="10"/>
  <c r="AJ40" i="10"/>
  <c r="BB7" i="10"/>
  <c r="AJ7" i="10"/>
  <c r="BB31" i="10"/>
  <c r="AJ31" i="10"/>
  <c r="BB73" i="10"/>
  <c r="AJ73" i="10"/>
  <c r="AJ155" i="10"/>
  <c r="BB155" i="10"/>
  <c r="AJ116" i="10"/>
  <c r="BB116" i="10"/>
  <c r="BB110" i="10"/>
  <c r="AJ110" i="10"/>
  <c r="AI110" i="10" s="1"/>
  <c r="AH110" i="10" s="1"/>
  <c r="AY110" i="10" s="1"/>
  <c r="BB120" i="10"/>
  <c r="AJ120" i="10"/>
  <c r="AI120" i="10" s="1"/>
  <c r="AH120" i="10" s="1"/>
  <c r="AJ132" i="10"/>
  <c r="BB132" i="10"/>
  <c r="BB49" i="10"/>
  <c r="AJ49" i="10"/>
  <c r="BB57" i="10"/>
  <c r="AJ57" i="10"/>
  <c r="AI57" i="10" s="1"/>
  <c r="AJ140" i="10"/>
  <c r="BB140" i="10"/>
  <c r="AJ51" i="10"/>
  <c r="BB51" i="10"/>
  <c r="AJ42" i="10"/>
  <c r="BB42" i="10"/>
  <c r="AJ11" i="10"/>
  <c r="BB11" i="10"/>
  <c r="AJ149" i="10"/>
  <c r="BB149" i="10"/>
  <c r="AJ114" i="10"/>
  <c r="BB114" i="10"/>
  <c r="BB134" i="10"/>
  <c r="AJ134" i="10"/>
  <c r="BB111" i="10"/>
  <c r="AJ111" i="10"/>
  <c r="AI111" i="10" s="1"/>
  <c r="BB87" i="10"/>
  <c r="AJ87" i="10"/>
  <c r="BB48" i="10"/>
  <c r="AJ48" i="10"/>
  <c r="AJ37" i="10"/>
  <c r="BB37" i="10"/>
  <c r="BB113" i="10"/>
  <c r="AJ113" i="10"/>
  <c r="BB30" i="10"/>
  <c r="AJ30" i="10"/>
  <c r="AI30" i="10" s="1"/>
  <c r="BB88" i="10"/>
  <c r="AJ88" i="10"/>
  <c r="AI88" i="10" s="1"/>
  <c r="AH88" i="10" s="1"/>
  <c r="AY88" i="10" s="1"/>
  <c r="BB153" i="10"/>
  <c r="AJ153" i="10"/>
  <c r="AI153" i="10" s="1"/>
  <c r="AZ153" i="10" s="1"/>
  <c r="BB79" i="10"/>
  <c r="AJ79" i="10"/>
  <c r="BB137" i="10"/>
  <c r="AJ137" i="10"/>
  <c r="BA137" i="10" s="1"/>
  <c r="AJ171" i="10"/>
  <c r="BB171" i="10"/>
  <c r="AJ26" i="10"/>
  <c r="BB26" i="10"/>
  <c r="BB158" i="10"/>
  <c r="AJ158" i="10"/>
  <c r="BA158" i="10" s="1"/>
  <c r="BB168" i="10"/>
  <c r="AJ168" i="10"/>
  <c r="AJ115" i="10"/>
  <c r="BB115" i="10"/>
  <c r="BB32" i="10"/>
  <c r="AJ32" i="10"/>
  <c r="BB94" i="10"/>
  <c r="AJ94" i="10"/>
  <c r="AI94" i="10" s="1"/>
  <c r="AH94" i="10" s="1"/>
  <c r="AG94" i="10" s="1"/>
  <c r="AX94" i="10" s="1"/>
  <c r="AJ156" i="10"/>
  <c r="BB156" i="10"/>
  <c r="AJ67" i="10"/>
  <c r="AI67" i="10" s="1"/>
  <c r="AH67" i="10" s="1"/>
  <c r="AG67" i="10" s="1"/>
  <c r="AX67" i="10" s="1"/>
  <c r="BB67" i="10"/>
  <c r="AJ146" i="10"/>
  <c r="BB146" i="10"/>
  <c r="AJ139" i="10"/>
  <c r="BB139" i="10"/>
  <c r="AJ165" i="10"/>
  <c r="BB165" i="10"/>
  <c r="AJ29" i="10"/>
  <c r="BB29" i="10"/>
  <c r="BB150" i="10"/>
  <c r="AJ150" i="10"/>
  <c r="AJ66" i="10"/>
  <c r="BB66" i="10"/>
  <c r="BB103" i="10"/>
  <c r="AJ103" i="10"/>
  <c r="BB64" i="10"/>
  <c r="AJ64" i="10"/>
  <c r="BB8" i="10"/>
  <c r="AJ8" i="10"/>
  <c r="BB129" i="10"/>
  <c r="AJ129" i="10"/>
  <c r="BB78" i="10"/>
  <c r="AJ78" i="10"/>
  <c r="AI78" i="10" s="1"/>
  <c r="AH78" i="10" s="1"/>
  <c r="AG78" i="10" s="1"/>
  <c r="AX78" i="10" s="1"/>
  <c r="BB136" i="10"/>
  <c r="AJ136" i="10"/>
  <c r="AJ58" i="10"/>
  <c r="BB58" i="10"/>
  <c r="BB127" i="10"/>
  <c r="AJ127" i="10"/>
  <c r="AJ43" i="10"/>
  <c r="BB43" i="10"/>
  <c r="AJ35" i="10"/>
  <c r="BB35" i="10"/>
  <c r="AJ154" i="10"/>
  <c r="BB154" i="10"/>
  <c r="BB47" i="10"/>
  <c r="AJ47" i="10"/>
  <c r="BB41" i="10"/>
  <c r="AJ41" i="10"/>
  <c r="BA41" i="10" s="1"/>
  <c r="BB70" i="10"/>
  <c r="AJ70" i="10"/>
  <c r="AJ53" i="10"/>
  <c r="BB53" i="10"/>
  <c r="AJ52" i="10"/>
  <c r="BB52" i="10"/>
  <c r="AJ172" i="10"/>
  <c r="BB172" i="10"/>
  <c r="AJ19" i="10"/>
  <c r="BB19" i="10"/>
  <c r="AJ98" i="10"/>
  <c r="AI98" i="10" s="1"/>
  <c r="BB98" i="10"/>
  <c r="BB38" i="10"/>
  <c r="AJ38" i="10"/>
  <c r="BA38" i="10" s="1"/>
  <c r="BB22" i="10"/>
  <c r="AJ22" i="10"/>
  <c r="BB166" i="10"/>
  <c r="AJ166" i="10"/>
  <c r="AJ34" i="10"/>
  <c r="BB34" i="10"/>
  <c r="BB119" i="10"/>
  <c r="AJ119" i="10"/>
  <c r="BB80" i="10"/>
  <c r="AJ80" i="10"/>
  <c r="BB17" i="10"/>
  <c r="AJ17" i="10"/>
  <c r="BB145" i="10"/>
  <c r="AJ145" i="10"/>
  <c r="BB126" i="10"/>
  <c r="AJ126" i="10"/>
  <c r="AI126" i="10" s="1"/>
  <c r="AZ126" i="10" s="1"/>
  <c r="AJ18" i="10"/>
  <c r="BB18" i="10"/>
  <c r="AJ69" i="10"/>
  <c r="BB69" i="10"/>
  <c r="AJ59" i="10"/>
  <c r="BB59" i="10"/>
  <c r="AJ20" i="10"/>
  <c r="BB20" i="10"/>
  <c r="AJ45" i="10"/>
  <c r="BB45" i="10"/>
  <c r="BB95" i="10"/>
  <c r="AJ95" i="10"/>
  <c r="BB121" i="10"/>
  <c r="AJ121" i="10"/>
  <c r="AI121" i="10" s="1"/>
  <c r="AJ157" i="10"/>
  <c r="BB157" i="10"/>
  <c r="BB151" i="10"/>
  <c r="AJ151" i="10"/>
  <c r="AJ117" i="10"/>
  <c r="BB117" i="10"/>
  <c r="AJ83" i="10"/>
  <c r="AI83" i="10" s="1"/>
  <c r="AH83" i="10" s="1"/>
  <c r="AG83" i="10" s="1"/>
  <c r="AX83" i="10" s="1"/>
  <c r="BB83" i="10"/>
  <c r="AJ141" i="10"/>
  <c r="BB141" i="10"/>
  <c r="AJ99" i="10"/>
  <c r="AI99" i="10" s="1"/>
  <c r="AZ99" i="10" s="1"/>
  <c r="BB99" i="10"/>
  <c r="AJ28" i="10"/>
  <c r="BB28" i="10"/>
  <c r="AJ100" i="10"/>
  <c r="AI100" i="10" s="1"/>
  <c r="BB100" i="10"/>
  <c r="AJ90" i="10"/>
  <c r="BB90" i="10"/>
  <c r="BB54" i="10"/>
  <c r="AJ54" i="10"/>
  <c r="AJ50" i="10"/>
  <c r="BB50" i="10"/>
  <c r="BB16" i="10"/>
  <c r="AJ16" i="10"/>
  <c r="BA16" i="10" s="1"/>
  <c r="BB135" i="10"/>
  <c r="AJ135" i="10"/>
  <c r="BB112" i="10"/>
  <c r="AJ112" i="10"/>
  <c r="BB33" i="10"/>
  <c r="AJ33" i="10"/>
  <c r="BB161" i="10"/>
  <c r="AJ161" i="10"/>
  <c r="BB174" i="10"/>
  <c r="AJ174" i="10"/>
  <c r="AJ21" i="10"/>
  <c r="BB21" i="10"/>
  <c r="BB46" i="10"/>
  <c r="AJ46" i="10"/>
  <c r="AI46" i="10" s="1"/>
  <c r="AZ46" i="10" s="1"/>
  <c r="BB24" i="10"/>
  <c r="AJ24" i="10"/>
  <c r="AJ75" i="10"/>
  <c r="BB75" i="10"/>
  <c r="AJ36" i="10"/>
  <c r="BB36" i="10"/>
  <c r="AJ101" i="10"/>
  <c r="BB101" i="10"/>
  <c r="BB159" i="10"/>
  <c r="AJ159" i="10"/>
  <c r="BB169" i="10"/>
  <c r="AJ169" i="10"/>
  <c r="BD176" i="10"/>
  <c r="BM176" i="10"/>
  <c r="AR176" i="10" s="1"/>
  <c r="BC74" i="10"/>
  <c r="BC97" i="10"/>
  <c r="BC85" i="10"/>
  <c r="BC40" i="10"/>
  <c r="BC7" i="10"/>
  <c r="BC31" i="10"/>
  <c r="BC73" i="10"/>
  <c r="BC116" i="10"/>
  <c r="BC110" i="10"/>
  <c r="BC120" i="10"/>
  <c r="BC132" i="10"/>
  <c r="BC163" i="10"/>
  <c r="BC133" i="10"/>
  <c r="BC118" i="10"/>
  <c r="BC14" i="10"/>
  <c r="BC71" i="10"/>
  <c r="BC42" i="10"/>
  <c r="BC11" i="10"/>
  <c r="BC149" i="10"/>
  <c r="BC134" i="10"/>
  <c r="BC111" i="10"/>
  <c r="BC87" i="10"/>
  <c r="BC48" i="10"/>
  <c r="BC37" i="10"/>
  <c r="BC113" i="10"/>
  <c r="BC30" i="10"/>
  <c r="BC88" i="10"/>
  <c r="BC153" i="10"/>
  <c r="BC79" i="10"/>
  <c r="BC137" i="10"/>
  <c r="BC171" i="10"/>
  <c r="BC26" i="10"/>
  <c r="BC158" i="10"/>
  <c r="BC168" i="10"/>
  <c r="BC140" i="10"/>
  <c r="BC156" i="10"/>
  <c r="BC67" i="10"/>
  <c r="BC146" i="10"/>
  <c r="BC139" i="10"/>
  <c r="BC165" i="10"/>
  <c r="BC29" i="10"/>
  <c r="BC150" i="10"/>
  <c r="BC66" i="10"/>
  <c r="BC103" i="10"/>
  <c r="BC64" i="10"/>
  <c r="BC8" i="10"/>
  <c r="BC129" i="10"/>
  <c r="BC78" i="10"/>
  <c r="BC136" i="10"/>
  <c r="BC58" i="10"/>
  <c r="BC127" i="10"/>
  <c r="BC43" i="10"/>
  <c r="BC35" i="10"/>
  <c r="BC154" i="10"/>
  <c r="BC41" i="10"/>
  <c r="BC27" i="10"/>
  <c r="BC125" i="10"/>
  <c r="BC172" i="10"/>
  <c r="BC83" i="10"/>
  <c r="BC19" i="10"/>
  <c r="BC98" i="10"/>
  <c r="BC38" i="10"/>
  <c r="BC22" i="10"/>
  <c r="BC166" i="10"/>
  <c r="BC34" i="10"/>
  <c r="BC119" i="10"/>
  <c r="BC80" i="10"/>
  <c r="BC17" i="10"/>
  <c r="BC145" i="10"/>
  <c r="BC126" i="10"/>
  <c r="BC18" i="10"/>
  <c r="BC69" i="10"/>
  <c r="BC59" i="10"/>
  <c r="BC20" i="10"/>
  <c r="BC45" i="10"/>
  <c r="BC95" i="10"/>
  <c r="BC121" i="10"/>
  <c r="BC141" i="10"/>
  <c r="BC99" i="10"/>
  <c r="BC28" i="10"/>
  <c r="BC100" i="10"/>
  <c r="BC54" i="10"/>
  <c r="BC135" i="10"/>
  <c r="BC112" i="10"/>
  <c r="BC33" i="10"/>
  <c r="BC161" i="10"/>
  <c r="BC174" i="10"/>
  <c r="BC21" i="10"/>
  <c r="BC24" i="10"/>
  <c r="BC75" i="10"/>
  <c r="BC36" i="10"/>
  <c r="BC101" i="10"/>
  <c r="BC159" i="10"/>
  <c r="BC169" i="10"/>
  <c r="BC157" i="10"/>
  <c r="BC60" i="10"/>
  <c r="BC70" i="10"/>
  <c r="BC32" i="10"/>
  <c r="BC151" i="10"/>
  <c r="BC49" i="10"/>
  <c r="BC130" i="10"/>
  <c r="BC53" i="10"/>
  <c r="BC57" i="10"/>
  <c r="BC94" i="10"/>
  <c r="BC104" i="10"/>
  <c r="BC91" i="10"/>
  <c r="BC52" i="10"/>
  <c r="BC117" i="10"/>
  <c r="BC82" i="10"/>
  <c r="BC12" i="10"/>
  <c r="BC173" i="10"/>
  <c r="BC131" i="10"/>
  <c r="BC92" i="10"/>
  <c r="BC148" i="10"/>
  <c r="BC86" i="10"/>
  <c r="BC96" i="10"/>
  <c r="BC167" i="10"/>
  <c r="BC144" i="10"/>
  <c r="BC65" i="10"/>
  <c r="BC9" i="10"/>
  <c r="BC63" i="10"/>
  <c r="BC89" i="10"/>
  <c r="BC142" i="10"/>
  <c r="BC107" i="10"/>
  <c r="BC68" i="10"/>
  <c r="BC170" i="10"/>
  <c r="BC13" i="10"/>
  <c r="BC44" i="10"/>
  <c r="BC122" i="10"/>
  <c r="BC147" i="10"/>
  <c r="BC108" i="10"/>
  <c r="BC164" i="10"/>
  <c r="BC109" i="10"/>
  <c r="BC102" i="10"/>
  <c r="BC55" i="10"/>
  <c r="BC138" i="10"/>
  <c r="BC160" i="10"/>
  <c r="BC81" i="10"/>
  <c r="BC105" i="10"/>
  <c r="BC143" i="10"/>
  <c r="BC72" i="10"/>
  <c r="BC106" i="10"/>
  <c r="BC25" i="10"/>
  <c r="BC123" i="10"/>
  <c r="BC84" i="10"/>
  <c r="AM177" i="10"/>
  <c r="AT177" i="10"/>
  <c r="AA99" i="10"/>
  <c r="AB99" i="10" s="1"/>
  <c r="AI89" i="10"/>
  <c r="AH89" i="10" s="1"/>
  <c r="AQ176" i="10"/>
  <c r="AO176" i="10"/>
  <c r="AS176" i="10"/>
  <c r="AL176" i="10" s="1"/>
  <c r="AP176" i="10"/>
  <c r="D178" i="10"/>
  <c r="F177" i="10"/>
  <c r="BL177" i="10"/>
  <c r="BC115" i="10"/>
  <c r="BC124" i="10"/>
  <c r="BC51" i="10"/>
  <c r="BC76" i="10"/>
  <c r="BC93" i="10"/>
  <c r="BC114" i="10"/>
  <c r="BC10" i="10"/>
  <c r="BC152" i="10"/>
  <c r="BC90" i="10"/>
  <c r="BC16" i="10"/>
  <c r="BC47" i="10"/>
  <c r="BC23" i="10"/>
  <c r="BC46" i="10"/>
  <c r="BC155" i="10"/>
  <c r="BC39" i="10"/>
  <c r="BC50" i="10"/>
  <c r="BC162" i="10"/>
  <c r="BC128" i="10"/>
  <c r="BC62" i="10"/>
  <c r="BC56" i="10"/>
  <c r="BC77" i="10"/>
  <c r="BC61" i="10"/>
  <c r="BC175" i="10"/>
  <c r="AI6" i="10"/>
  <c r="BA6" i="10"/>
  <c r="AI15" i="10"/>
  <c r="BA15" i="10"/>
  <c r="BA5" i="10"/>
  <c r="AA130" i="10"/>
  <c r="AB130" i="10" s="1"/>
  <c r="AA68" i="10"/>
  <c r="AB68" i="10" s="1"/>
  <c r="AA38" i="10"/>
  <c r="BA46" i="10" l="1"/>
  <c r="E175" i="10"/>
  <c r="W175" i="10"/>
  <c r="BI177" i="10"/>
  <c r="BJ177" i="10"/>
  <c r="G176" i="10"/>
  <c r="AA7" i="10"/>
  <c r="AB7" i="10" s="1"/>
  <c r="AB38" i="10"/>
  <c r="AH46" i="10"/>
  <c r="AG46" i="10" s="1"/>
  <c r="AX46" i="10" s="1"/>
  <c r="BA62" i="10"/>
  <c r="AG110" i="10"/>
  <c r="AX110" i="10" s="1"/>
  <c r="AZ110" i="10"/>
  <c r="AJ175" i="10"/>
  <c r="BA110" i="10"/>
  <c r="AZ120" i="10"/>
  <c r="BA120" i="10"/>
  <c r="AI142" i="10"/>
  <c r="AZ142" i="10" s="1"/>
  <c r="AK176" i="10"/>
  <c r="BB176" i="10" s="1"/>
  <c r="AI152" i="10"/>
  <c r="AI16" i="10"/>
  <c r="AH16" i="10" s="1"/>
  <c r="AH153" i="10"/>
  <c r="AG153" i="10" s="1"/>
  <c r="BA27" i="10"/>
  <c r="AJ170" i="10"/>
  <c r="BB170" i="10"/>
  <c r="AZ27" i="10"/>
  <c r="AY27" i="10"/>
  <c r="BM177" i="10"/>
  <c r="AR177" i="10" s="1"/>
  <c r="BA100" i="10"/>
  <c r="BA68" i="10"/>
  <c r="BA99" i="10"/>
  <c r="AH126" i="10"/>
  <c r="AG126" i="10" s="1"/>
  <c r="AX126" i="10" s="1"/>
  <c r="AZ94" i="10"/>
  <c r="BA94" i="10"/>
  <c r="AY94" i="10"/>
  <c r="AY68" i="10"/>
  <c r="BC176" i="10"/>
  <c r="BA57" i="10"/>
  <c r="AZ68" i="10"/>
  <c r="BD177" i="10"/>
  <c r="AH99" i="10"/>
  <c r="AG99" i="10" s="1"/>
  <c r="AX99" i="10" s="1"/>
  <c r="AI158" i="10"/>
  <c r="AZ158" i="10" s="1"/>
  <c r="AM178" i="10"/>
  <c r="AT178" i="10"/>
  <c r="BA126" i="10"/>
  <c r="AI9" i="10"/>
  <c r="BA121" i="10"/>
  <c r="AI137" i="10"/>
  <c r="AH137" i="10" s="1"/>
  <c r="AI41" i="10"/>
  <c r="AH41" i="10" s="1"/>
  <c r="BA105" i="10"/>
  <c r="AZ67" i="10"/>
  <c r="BA30" i="10"/>
  <c r="AZ122" i="10"/>
  <c r="AA100" i="10"/>
  <c r="AB100" i="10" s="1"/>
  <c r="BA83" i="10"/>
  <c r="BA72" i="10"/>
  <c r="BA111" i="10"/>
  <c r="AY78" i="10"/>
  <c r="BA153" i="10"/>
  <c r="AG88" i="10"/>
  <c r="AX88" i="10" s="1"/>
  <c r="BA78" i="10"/>
  <c r="AZ78" i="10"/>
  <c r="AI38" i="10"/>
  <c r="AZ38" i="10" s="1"/>
  <c r="BA143" i="10"/>
  <c r="AZ89" i="10"/>
  <c r="BA122" i="10"/>
  <c r="BA14" i="10"/>
  <c r="AY67" i="10"/>
  <c r="BA67" i="10"/>
  <c r="BA89" i="10"/>
  <c r="AY122" i="10"/>
  <c r="AY83" i="10"/>
  <c r="BA88" i="10"/>
  <c r="AZ88" i="10"/>
  <c r="BA25" i="10"/>
  <c r="AZ83" i="10"/>
  <c r="BA98" i="10"/>
  <c r="AP177" i="10"/>
  <c r="AO177" i="10"/>
  <c r="AS177" i="10"/>
  <c r="AQ177" i="10"/>
  <c r="D179" i="10"/>
  <c r="F178" i="10"/>
  <c r="BL178" i="10"/>
  <c r="AI145" i="10"/>
  <c r="BA145" i="10"/>
  <c r="AI71" i="10"/>
  <c r="BA71" i="10"/>
  <c r="AI118" i="10"/>
  <c r="BA118" i="10"/>
  <c r="AI82" i="10"/>
  <c r="BA82" i="10"/>
  <c r="BA45" i="10"/>
  <c r="AI45" i="10"/>
  <c r="BA85" i="10"/>
  <c r="AI85" i="10"/>
  <c r="AI135" i="10"/>
  <c r="BA135" i="10"/>
  <c r="BA69" i="10"/>
  <c r="AI69" i="10"/>
  <c r="AI52" i="10"/>
  <c r="BA52" i="10"/>
  <c r="AI40" i="10"/>
  <c r="BA40" i="10"/>
  <c r="AI112" i="10"/>
  <c r="BA112" i="10"/>
  <c r="BA32" i="10"/>
  <c r="AI32" i="10"/>
  <c r="AI166" i="10"/>
  <c r="BA166" i="10"/>
  <c r="BA107" i="10"/>
  <c r="AI107" i="10"/>
  <c r="AI161" i="10"/>
  <c r="BA161" i="10"/>
  <c r="AI151" i="10"/>
  <c r="BA151" i="10"/>
  <c r="AI77" i="10"/>
  <c r="BA77" i="10"/>
  <c r="AG120" i="10"/>
  <c r="AY120" i="10"/>
  <c r="AH111" i="10"/>
  <c r="AZ111" i="10"/>
  <c r="AI125" i="10"/>
  <c r="BA125" i="10"/>
  <c r="AI147" i="10"/>
  <c r="BA147" i="10"/>
  <c r="AI103" i="10"/>
  <c r="BA103" i="10"/>
  <c r="BA139" i="10"/>
  <c r="AI139" i="10"/>
  <c r="AI19" i="10"/>
  <c r="BA19" i="10"/>
  <c r="AI141" i="10"/>
  <c r="BA141" i="10"/>
  <c r="AI134" i="10"/>
  <c r="BA134" i="10"/>
  <c r="AH72" i="10"/>
  <c r="AZ72" i="10"/>
  <c r="AH98" i="10"/>
  <c r="AZ98" i="10"/>
  <c r="AI113" i="10"/>
  <c r="BA113" i="10"/>
  <c r="AI140" i="10"/>
  <c r="BA140" i="10"/>
  <c r="AI39" i="10"/>
  <c r="BA39" i="10"/>
  <c r="AI149" i="10"/>
  <c r="BA149" i="10"/>
  <c r="BA116" i="10"/>
  <c r="AI116" i="10"/>
  <c r="BA53" i="10"/>
  <c r="AI53" i="10"/>
  <c r="BA34" i="10"/>
  <c r="AI34" i="10"/>
  <c r="AI102" i="10"/>
  <c r="BA102" i="10"/>
  <c r="AI43" i="10"/>
  <c r="BA43" i="10"/>
  <c r="BA95" i="10"/>
  <c r="AI95" i="10"/>
  <c r="AI97" i="10"/>
  <c r="BA97" i="10"/>
  <c r="AI87" i="10"/>
  <c r="BA87" i="10"/>
  <c r="AI163" i="10"/>
  <c r="BA163" i="10"/>
  <c r="AI92" i="10"/>
  <c r="BA92" i="10"/>
  <c r="AI11" i="10"/>
  <c r="BA11" i="10"/>
  <c r="AI70" i="10"/>
  <c r="BA70" i="10"/>
  <c r="AH14" i="10"/>
  <c r="AZ14" i="10"/>
  <c r="AH143" i="10"/>
  <c r="AZ143" i="10"/>
  <c r="AI124" i="10"/>
  <c r="BA124" i="10"/>
  <c r="AI115" i="10"/>
  <c r="BA115" i="10"/>
  <c r="AI81" i="10"/>
  <c r="BA81" i="10"/>
  <c r="BA13" i="10"/>
  <c r="AI13" i="10"/>
  <c r="AI106" i="10"/>
  <c r="BA106" i="10"/>
  <c r="BA63" i="10"/>
  <c r="AI63" i="10"/>
  <c r="AI54" i="10"/>
  <c r="BA54" i="10"/>
  <c r="BA123" i="10"/>
  <c r="AI123" i="10"/>
  <c r="AI65" i="10"/>
  <c r="BA65" i="10"/>
  <c r="AI138" i="10"/>
  <c r="BA138" i="10"/>
  <c r="AI119" i="10"/>
  <c r="BA119" i="10"/>
  <c r="BA159" i="10"/>
  <c r="AI159" i="10"/>
  <c r="AI49" i="10"/>
  <c r="BA49" i="10"/>
  <c r="AI144" i="10"/>
  <c r="BA144" i="10"/>
  <c r="AI156" i="10"/>
  <c r="BA156" i="10"/>
  <c r="AG89" i="10"/>
  <c r="AY89" i="10"/>
  <c r="BA44" i="10"/>
  <c r="AI44" i="10"/>
  <c r="AI86" i="10"/>
  <c r="BA86" i="10"/>
  <c r="AI165" i="10"/>
  <c r="BA165" i="10"/>
  <c r="AI167" i="10"/>
  <c r="BA167" i="10"/>
  <c r="AI60" i="10"/>
  <c r="BA60" i="10"/>
  <c r="AI114" i="10"/>
  <c r="BA114" i="10"/>
  <c r="AI51" i="10"/>
  <c r="BA51" i="10"/>
  <c r="AI155" i="10"/>
  <c r="BA155" i="10"/>
  <c r="AI150" i="10"/>
  <c r="BA150" i="10"/>
  <c r="AI35" i="10"/>
  <c r="BA35" i="10"/>
  <c r="AI7" i="10"/>
  <c r="BA7" i="10"/>
  <c r="BA73" i="10"/>
  <c r="AI73" i="10"/>
  <c r="BA58" i="10"/>
  <c r="AI58" i="10"/>
  <c r="AI160" i="10"/>
  <c r="BA160" i="10"/>
  <c r="BA24" i="10"/>
  <c r="AI24" i="10"/>
  <c r="BA174" i="10"/>
  <c r="AI174" i="10"/>
  <c r="AI33" i="10"/>
  <c r="BA33" i="10"/>
  <c r="AI96" i="10"/>
  <c r="BA96" i="10"/>
  <c r="AI133" i="10"/>
  <c r="BA133" i="10"/>
  <c r="AH105" i="10"/>
  <c r="AZ105" i="10"/>
  <c r="AI128" i="10"/>
  <c r="BA128" i="10"/>
  <c r="AI108" i="10"/>
  <c r="BA108" i="10"/>
  <c r="AI50" i="10"/>
  <c r="BA50" i="10"/>
  <c r="AI42" i="10"/>
  <c r="BA42" i="10"/>
  <c r="AI148" i="10"/>
  <c r="BA148" i="10"/>
  <c r="AI157" i="10"/>
  <c r="BA157" i="10"/>
  <c r="AH57" i="10"/>
  <c r="AZ57" i="10"/>
  <c r="AI109" i="10"/>
  <c r="BA109" i="10"/>
  <c r="AI132" i="10"/>
  <c r="BA132" i="10"/>
  <c r="AI12" i="10"/>
  <c r="BA12" i="10"/>
  <c r="AI172" i="10"/>
  <c r="BA172" i="10"/>
  <c r="AH100" i="10"/>
  <c r="AZ100" i="10"/>
  <c r="AI10" i="10"/>
  <c r="BA10" i="10"/>
  <c r="AI129" i="10"/>
  <c r="BA129" i="10"/>
  <c r="BA154" i="10"/>
  <c r="AI154" i="10"/>
  <c r="AI26" i="10"/>
  <c r="BA26" i="10"/>
  <c r="AH62" i="10"/>
  <c r="AZ62" i="10"/>
  <c r="AH25" i="10"/>
  <c r="AZ25" i="10"/>
  <c r="AI48" i="10"/>
  <c r="BA48" i="10"/>
  <c r="AI104" i="10"/>
  <c r="BA104" i="10"/>
  <c r="AI8" i="10"/>
  <c r="BA8" i="10"/>
  <c r="AI55" i="10"/>
  <c r="BA55" i="10"/>
  <c r="AI36" i="10"/>
  <c r="BA36" i="10"/>
  <c r="AI37" i="10"/>
  <c r="BA37" i="10"/>
  <c r="AI80" i="10"/>
  <c r="BA80" i="10"/>
  <c r="BA169" i="10"/>
  <c r="AI169" i="10"/>
  <c r="AI84" i="10"/>
  <c r="BA84" i="10"/>
  <c r="BA18" i="10"/>
  <c r="AI18" i="10"/>
  <c r="AI61" i="10"/>
  <c r="BA61" i="10"/>
  <c r="AI146" i="10"/>
  <c r="BA146" i="10"/>
  <c r="AI162" i="10"/>
  <c r="BA162" i="10"/>
  <c r="AI29" i="10"/>
  <c r="BA29" i="10"/>
  <c r="AI131" i="10"/>
  <c r="BA131" i="10"/>
  <c r="BA66" i="10"/>
  <c r="AI66" i="10"/>
  <c r="BA76" i="10"/>
  <c r="AI76" i="10"/>
  <c r="AI130" i="10"/>
  <c r="BA130" i="10"/>
  <c r="AI127" i="10"/>
  <c r="BA127" i="10"/>
  <c r="BA91" i="10"/>
  <c r="AI91" i="10"/>
  <c r="AI23" i="10"/>
  <c r="BA23" i="10"/>
  <c r="AI17" i="10"/>
  <c r="BA17" i="10"/>
  <c r="AI59" i="10"/>
  <c r="BA59" i="10"/>
  <c r="BA75" i="10"/>
  <c r="AI75" i="10"/>
  <c r="AI74" i="10"/>
  <c r="BA74" i="10"/>
  <c r="BA21" i="10"/>
  <c r="AI21" i="10"/>
  <c r="AI171" i="10"/>
  <c r="BA171" i="10"/>
  <c r="BA31" i="10"/>
  <c r="AI31" i="10"/>
  <c r="AI64" i="10"/>
  <c r="BA64" i="10"/>
  <c r="AI28" i="10"/>
  <c r="BA28" i="10"/>
  <c r="AI173" i="10"/>
  <c r="BA173" i="10"/>
  <c r="AI22" i="10"/>
  <c r="BA22" i="10"/>
  <c r="BA47" i="10"/>
  <c r="AI47" i="10"/>
  <c r="AH30" i="10"/>
  <c r="AZ30" i="10"/>
  <c r="AI93" i="10"/>
  <c r="BA93" i="10"/>
  <c r="BA168" i="10"/>
  <c r="AI168" i="10"/>
  <c r="BA79" i="10"/>
  <c r="AI79" i="10"/>
  <c r="BA117" i="10"/>
  <c r="AI117" i="10"/>
  <c r="BA101" i="10"/>
  <c r="AI101" i="10"/>
  <c r="AI20" i="10"/>
  <c r="BA20" i="10"/>
  <c r="BA136" i="10"/>
  <c r="AI136" i="10"/>
  <c r="AI56" i="10"/>
  <c r="BA56" i="10"/>
  <c r="AI164" i="10"/>
  <c r="BA164" i="10"/>
  <c r="AI90" i="10"/>
  <c r="BA90" i="10"/>
  <c r="AH121" i="10"/>
  <c r="AZ121" i="10"/>
  <c r="AH6" i="10"/>
  <c r="AZ6" i="10"/>
  <c r="AZ15" i="10"/>
  <c r="AH15" i="10"/>
  <c r="AH5" i="10"/>
  <c r="AZ5" i="10"/>
  <c r="AA39" i="10"/>
  <c r="AA131" i="10"/>
  <c r="AB131" i="10" s="1"/>
  <c r="AA69" i="10"/>
  <c r="AB69" i="10" s="1"/>
  <c r="AY46" i="10" l="1"/>
  <c r="BE46" i="10" s="1"/>
  <c r="U46" i="10" s="1"/>
  <c r="BI178" i="10"/>
  <c r="BJ178" i="10"/>
  <c r="W176" i="10"/>
  <c r="E176" i="10"/>
  <c r="G177" i="10"/>
  <c r="AA8" i="10"/>
  <c r="AB8" i="10" s="1"/>
  <c r="AH142" i="10"/>
  <c r="AG142" i="10" s="1"/>
  <c r="AX142" i="10" s="1"/>
  <c r="AB39" i="10"/>
  <c r="BE110" i="10"/>
  <c r="BA175" i="10"/>
  <c r="AI175" i="10"/>
  <c r="AZ16" i="10"/>
  <c r="BE27" i="10"/>
  <c r="AY153" i="10"/>
  <c r="AJ176" i="10"/>
  <c r="AI176" i="10" s="1"/>
  <c r="AH176" i="10" s="1"/>
  <c r="AH152" i="10"/>
  <c r="AZ152" i="10"/>
  <c r="AZ137" i="10"/>
  <c r="BA170" i="10"/>
  <c r="AI170" i="10"/>
  <c r="BM178" i="10"/>
  <c r="AR178" i="10" s="1"/>
  <c r="AH158" i="10"/>
  <c r="AY158" i="10" s="1"/>
  <c r="BE68" i="10"/>
  <c r="AY126" i="10"/>
  <c r="BE126" i="10" s="1"/>
  <c r="BE94" i="10"/>
  <c r="AY99" i="10"/>
  <c r="BE99" i="10" s="1"/>
  <c r="AH9" i="10"/>
  <c r="AG9" i="10" s="1"/>
  <c r="AX9" i="10" s="1"/>
  <c r="AZ9" i="10"/>
  <c r="BD178" i="10"/>
  <c r="AM179" i="10"/>
  <c r="AT179" i="10"/>
  <c r="AZ41" i="10"/>
  <c r="BE122" i="10"/>
  <c r="BE78" i="10"/>
  <c r="AA101" i="10"/>
  <c r="AB101" i="10" s="1"/>
  <c r="AH38" i="10"/>
  <c r="AG38" i="10" s="1"/>
  <c r="AX38" i="10" s="1"/>
  <c r="BE67" i="10"/>
  <c r="BE88" i="10"/>
  <c r="BE83" i="10"/>
  <c r="D180" i="10"/>
  <c r="F179" i="10"/>
  <c r="BL179" i="10"/>
  <c r="AL177" i="10"/>
  <c r="AK177" i="10" s="1"/>
  <c r="AQ178" i="10"/>
  <c r="AO178" i="10"/>
  <c r="AS178" i="10"/>
  <c r="AP178" i="10"/>
  <c r="AH80" i="10"/>
  <c r="AZ80" i="10"/>
  <c r="AX120" i="10"/>
  <c r="BE120" i="10" s="1"/>
  <c r="AH93" i="10"/>
  <c r="AZ93" i="10"/>
  <c r="AH28" i="10"/>
  <c r="AZ28" i="10"/>
  <c r="AH64" i="10"/>
  <c r="AZ64" i="10"/>
  <c r="AH59" i="10"/>
  <c r="AZ59" i="10"/>
  <c r="AH17" i="10"/>
  <c r="AZ17" i="10"/>
  <c r="AH18" i="10"/>
  <c r="AZ18" i="10"/>
  <c r="AZ154" i="10"/>
  <c r="AH154" i="10"/>
  <c r="AZ148" i="10"/>
  <c r="AH148" i="10"/>
  <c r="AH108" i="10"/>
  <c r="AZ108" i="10"/>
  <c r="AZ156" i="10"/>
  <c r="AH156" i="10"/>
  <c r="AH13" i="10"/>
  <c r="AZ13" i="10"/>
  <c r="AH92" i="10"/>
  <c r="AZ92" i="10"/>
  <c r="AH139" i="10"/>
  <c r="AZ139" i="10"/>
  <c r="AH147" i="10"/>
  <c r="AZ147" i="10"/>
  <c r="AG111" i="10"/>
  <c r="AX111" i="10" s="1"/>
  <c r="AY111" i="10"/>
  <c r="AH112" i="10"/>
  <c r="AZ112" i="10"/>
  <c r="AH40" i="10"/>
  <c r="AZ40" i="10"/>
  <c r="AH118" i="10"/>
  <c r="AZ118" i="10"/>
  <c r="AH54" i="10"/>
  <c r="AZ54" i="10"/>
  <c r="AH90" i="10"/>
  <c r="AZ90" i="10"/>
  <c r="AH136" i="10"/>
  <c r="AZ136" i="10"/>
  <c r="AH168" i="10"/>
  <c r="AZ168" i="10"/>
  <c r="AZ31" i="10"/>
  <c r="AH31" i="10"/>
  <c r="AH162" i="10"/>
  <c r="AZ162" i="10"/>
  <c r="AH37" i="10"/>
  <c r="AZ37" i="10"/>
  <c r="AH55" i="10"/>
  <c r="AZ55" i="10"/>
  <c r="AG100" i="10"/>
  <c r="AX100" i="10" s="1"/>
  <c r="AY100" i="10"/>
  <c r="AH12" i="10"/>
  <c r="AZ12" i="10"/>
  <c r="AZ133" i="10"/>
  <c r="AH133" i="10"/>
  <c r="AH33" i="10"/>
  <c r="AZ33" i="10"/>
  <c r="AH60" i="10"/>
  <c r="AZ60" i="10"/>
  <c r="AG16" i="10"/>
  <c r="AX16" i="10" s="1"/>
  <c r="AY16" i="10"/>
  <c r="AH144" i="10"/>
  <c r="AZ144" i="10"/>
  <c r="AH49" i="10"/>
  <c r="AZ49" i="10"/>
  <c r="AH119" i="10"/>
  <c r="AZ119" i="10"/>
  <c r="AH81" i="10"/>
  <c r="AZ81" i="10"/>
  <c r="AG14" i="10"/>
  <c r="AX14" i="10" s="1"/>
  <c r="AY14" i="10"/>
  <c r="AH87" i="10"/>
  <c r="AZ87" i="10"/>
  <c r="AH43" i="10"/>
  <c r="AZ43" i="10"/>
  <c r="AG98" i="10"/>
  <c r="AX98" i="10" s="1"/>
  <c r="AY98" i="10"/>
  <c r="AH134" i="10"/>
  <c r="AZ134" i="10"/>
  <c r="AH77" i="10"/>
  <c r="AZ77" i="10"/>
  <c r="AH166" i="10"/>
  <c r="AZ166" i="10"/>
  <c r="AZ69" i="10"/>
  <c r="AH69" i="10"/>
  <c r="AH85" i="10"/>
  <c r="AZ85" i="10"/>
  <c r="AH97" i="10"/>
  <c r="AZ97" i="10"/>
  <c r="AH151" i="10"/>
  <c r="AZ151" i="10"/>
  <c r="AG121" i="10"/>
  <c r="AX121" i="10" s="1"/>
  <c r="AY121" i="10"/>
  <c r="AH75" i="10"/>
  <c r="AZ75" i="10"/>
  <c r="AH23" i="10"/>
  <c r="AZ23" i="10"/>
  <c r="AH127" i="10"/>
  <c r="AZ127" i="10"/>
  <c r="AH131" i="10"/>
  <c r="AZ131" i="10"/>
  <c r="AG57" i="10"/>
  <c r="AX57" i="10" s="1"/>
  <c r="AY57" i="10"/>
  <c r="AH42" i="10"/>
  <c r="AZ42" i="10"/>
  <c r="AH128" i="10"/>
  <c r="AZ128" i="10"/>
  <c r="AH123" i="10"/>
  <c r="AZ123" i="10"/>
  <c r="AH63" i="10"/>
  <c r="AZ63" i="10"/>
  <c r="AH116" i="10"/>
  <c r="AZ116" i="10"/>
  <c r="AH32" i="10"/>
  <c r="AZ32" i="10"/>
  <c r="AH82" i="10"/>
  <c r="AZ82" i="10"/>
  <c r="AZ35" i="10"/>
  <c r="AH35" i="10"/>
  <c r="AG30" i="10"/>
  <c r="AX30" i="10" s="1"/>
  <c r="AY30" i="10"/>
  <c r="AH76" i="10"/>
  <c r="AZ76" i="10"/>
  <c r="AH146" i="10"/>
  <c r="AZ146" i="10"/>
  <c r="AH84" i="10"/>
  <c r="AZ84" i="10"/>
  <c r="AH104" i="10"/>
  <c r="AZ104" i="10"/>
  <c r="AG25" i="10"/>
  <c r="AX25" i="10" s="1"/>
  <c r="AY25" i="10"/>
  <c r="AH129" i="10"/>
  <c r="AZ129" i="10"/>
  <c r="AZ172" i="10"/>
  <c r="AH172" i="10"/>
  <c r="AH132" i="10"/>
  <c r="AZ132" i="10"/>
  <c r="AH96" i="10"/>
  <c r="AZ96" i="10"/>
  <c r="AH160" i="10"/>
  <c r="AZ160" i="10"/>
  <c r="AH51" i="10"/>
  <c r="AZ51" i="10"/>
  <c r="AH167" i="10"/>
  <c r="AZ167" i="10"/>
  <c r="AZ165" i="10"/>
  <c r="AH165" i="10"/>
  <c r="AX89" i="10"/>
  <c r="BE89" i="10" s="1"/>
  <c r="AH138" i="10"/>
  <c r="AZ138" i="10"/>
  <c r="AH115" i="10"/>
  <c r="AZ115" i="10"/>
  <c r="AG143" i="10"/>
  <c r="AX143" i="10" s="1"/>
  <c r="AY143" i="10"/>
  <c r="AH102" i="10"/>
  <c r="AZ102" i="10"/>
  <c r="AZ149" i="10"/>
  <c r="AH149" i="10"/>
  <c r="AH113" i="10"/>
  <c r="AZ113" i="10"/>
  <c r="AZ141" i="10"/>
  <c r="AH141" i="10"/>
  <c r="AH79" i="10"/>
  <c r="AZ79" i="10"/>
  <c r="AH66" i="10"/>
  <c r="AZ66" i="10"/>
  <c r="AH56" i="10"/>
  <c r="AZ56" i="10"/>
  <c r="AH20" i="10"/>
  <c r="AZ20" i="10"/>
  <c r="AH22" i="10"/>
  <c r="AZ22" i="10"/>
  <c r="AZ171" i="10"/>
  <c r="AH171" i="10"/>
  <c r="AH169" i="10"/>
  <c r="AZ169" i="10"/>
  <c r="AH157" i="10"/>
  <c r="AZ157" i="10"/>
  <c r="AH50" i="10"/>
  <c r="AZ50" i="10"/>
  <c r="AZ174" i="10"/>
  <c r="AH174" i="10"/>
  <c r="AH24" i="10"/>
  <c r="AZ24" i="10"/>
  <c r="AH58" i="10"/>
  <c r="AZ58" i="10"/>
  <c r="AH95" i="10"/>
  <c r="AZ95" i="10"/>
  <c r="AH34" i="10"/>
  <c r="AZ34" i="10"/>
  <c r="AH125" i="10"/>
  <c r="AZ125" i="10"/>
  <c r="AH52" i="10"/>
  <c r="AZ52" i="10"/>
  <c r="AH135" i="10"/>
  <c r="AZ135" i="10"/>
  <c r="AH71" i="10"/>
  <c r="AZ71" i="10"/>
  <c r="AH74" i="10"/>
  <c r="AZ74" i="10"/>
  <c r="AH29" i="10"/>
  <c r="AZ29" i="10"/>
  <c r="AG62" i="10"/>
  <c r="AX62" i="10" s="1"/>
  <c r="AY62" i="10"/>
  <c r="AH155" i="10"/>
  <c r="AZ155" i="10"/>
  <c r="AH163" i="10"/>
  <c r="AZ163" i="10"/>
  <c r="AZ140" i="10"/>
  <c r="AH140" i="10"/>
  <c r="AH19" i="10"/>
  <c r="AZ19" i="10"/>
  <c r="AH101" i="10"/>
  <c r="AZ101" i="10"/>
  <c r="AH117" i="10"/>
  <c r="AZ117" i="10"/>
  <c r="AG137" i="10"/>
  <c r="AX137" i="10" s="1"/>
  <c r="AY137" i="10"/>
  <c r="AH47" i="10"/>
  <c r="AZ47" i="10"/>
  <c r="AH21" i="10"/>
  <c r="AZ21" i="10"/>
  <c r="AH91" i="10"/>
  <c r="AZ91" i="10"/>
  <c r="AG41" i="10"/>
  <c r="AY41" i="10"/>
  <c r="AH36" i="10"/>
  <c r="AZ36" i="10"/>
  <c r="AH8" i="10"/>
  <c r="AZ8" i="10"/>
  <c r="AH48" i="10"/>
  <c r="AZ48" i="10"/>
  <c r="AH10" i="10"/>
  <c r="AZ10" i="10"/>
  <c r="AH109" i="10"/>
  <c r="AZ109" i="10"/>
  <c r="AH7" i="10"/>
  <c r="AZ7" i="10"/>
  <c r="AH150" i="10"/>
  <c r="AZ150" i="10"/>
  <c r="AH114" i="10"/>
  <c r="AZ114" i="10"/>
  <c r="AX153" i="10"/>
  <c r="AH86" i="10"/>
  <c r="AZ86" i="10"/>
  <c r="AH65" i="10"/>
  <c r="AZ65" i="10"/>
  <c r="AH106" i="10"/>
  <c r="AZ106" i="10"/>
  <c r="AH124" i="10"/>
  <c r="AZ124" i="10"/>
  <c r="AH70" i="10"/>
  <c r="AZ70" i="10"/>
  <c r="AH39" i="10"/>
  <c r="AZ39" i="10"/>
  <c r="AG72" i="10"/>
  <c r="AX72" i="10" s="1"/>
  <c r="AY72" i="10"/>
  <c r="AH103" i="10"/>
  <c r="AZ103" i="10"/>
  <c r="AH161" i="10"/>
  <c r="AZ161" i="10"/>
  <c r="AZ45" i="10"/>
  <c r="AH45" i="10"/>
  <c r="AH61" i="10"/>
  <c r="AZ61" i="10"/>
  <c r="AZ26" i="10"/>
  <c r="AH26" i="10"/>
  <c r="AH164" i="10"/>
  <c r="AZ164" i="10"/>
  <c r="AZ173" i="10"/>
  <c r="AH173" i="10"/>
  <c r="AH130" i="10"/>
  <c r="AZ130" i="10"/>
  <c r="AG105" i="10"/>
  <c r="AX105" i="10" s="1"/>
  <c r="AY105" i="10"/>
  <c r="AH73" i="10"/>
  <c r="AZ73" i="10"/>
  <c r="AH44" i="10"/>
  <c r="AZ44" i="10"/>
  <c r="AH159" i="10"/>
  <c r="AZ159" i="10"/>
  <c r="AH11" i="10"/>
  <c r="AZ11" i="10"/>
  <c r="AH53" i="10"/>
  <c r="AZ53" i="10"/>
  <c r="AH107" i="10"/>
  <c r="AZ107" i="10"/>
  <c r="AH145" i="10"/>
  <c r="AZ145" i="10"/>
  <c r="AG6" i="10"/>
  <c r="AY6" i="10"/>
  <c r="AG15" i="10"/>
  <c r="AY15" i="10"/>
  <c r="AG5" i="10"/>
  <c r="AY5" i="10"/>
  <c r="AA132" i="10"/>
  <c r="AB132" i="10" s="1"/>
  <c r="AA70" i="10"/>
  <c r="AB70" i="10" s="1"/>
  <c r="AA40" i="10"/>
  <c r="BE153" i="10" l="1"/>
  <c r="AA9" i="10"/>
  <c r="AB9" i="10" s="1"/>
  <c r="AY142" i="10"/>
  <c r="N46" i="10"/>
  <c r="W177" i="10"/>
  <c r="E177" i="10"/>
  <c r="BI179" i="10"/>
  <c r="BJ179" i="10"/>
  <c r="G178" i="10"/>
  <c r="AB40" i="10"/>
  <c r="U120" i="10"/>
  <c r="N120" i="10"/>
  <c r="U78" i="10"/>
  <c r="N78" i="10"/>
  <c r="U99" i="10"/>
  <c r="N99" i="10"/>
  <c r="U89" i="10"/>
  <c r="N89" i="10"/>
  <c r="U122" i="10"/>
  <c r="N122" i="10"/>
  <c r="U94" i="10"/>
  <c r="N94" i="10"/>
  <c r="U153" i="10"/>
  <c r="V153" i="10" s="1"/>
  <c r="N153" i="10"/>
  <c r="U126" i="10"/>
  <c r="N126" i="10"/>
  <c r="U83" i="10"/>
  <c r="N83" i="10"/>
  <c r="U68" i="10"/>
  <c r="V68" i="10" s="1"/>
  <c r="N68" i="10"/>
  <c r="U88" i="10"/>
  <c r="N88" i="10"/>
  <c r="U110" i="10"/>
  <c r="N110" i="10"/>
  <c r="U67" i="10"/>
  <c r="N67" i="10"/>
  <c r="U27" i="10"/>
  <c r="V27" i="10" s="1"/>
  <c r="N27" i="10"/>
  <c r="AG158" i="10"/>
  <c r="AX158" i="10" s="1"/>
  <c r="BE158" i="10" s="1"/>
  <c r="AH175" i="10"/>
  <c r="AZ175" i="10"/>
  <c r="AZ176" i="10"/>
  <c r="BA176" i="10"/>
  <c r="AG152" i="10"/>
  <c r="AX152" i="10" s="1"/>
  <c r="AY152" i="10"/>
  <c r="BB177" i="10"/>
  <c r="AJ177" i="10"/>
  <c r="AI177" i="10" s="1"/>
  <c r="AH170" i="10"/>
  <c r="AZ170" i="10"/>
  <c r="BM179" i="10"/>
  <c r="AR179" i="10" s="1"/>
  <c r="BD179" i="10"/>
  <c r="AY38" i="10"/>
  <c r="BE38" i="10" s="1"/>
  <c r="AY9" i="10"/>
  <c r="BE9" i="10" s="1"/>
  <c r="N9" i="10" s="1"/>
  <c r="AX41" i="10"/>
  <c r="BE41" i="10" s="1"/>
  <c r="AA102" i="10"/>
  <c r="AB102" i="10" s="1"/>
  <c r="AM180" i="10"/>
  <c r="AT180" i="10"/>
  <c r="BE111" i="10"/>
  <c r="BC177" i="10"/>
  <c r="BE105" i="10"/>
  <c r="AQ179" i="10"/>
  <c r="AP179" i="10"/>
  <c r="AO179" i="10"/>
  <c r="AS179" i="10"/>
  <c r="AL178" i="10"/>
  <c r="AK178" i="10" s="1"/>
  <c r="D181" i="10"/>
  <c r="F180" i="10"/>
  <c r="BL180" i="10"/>
  <c r="BE30" i="10"/>
  <c r="BE14" i="10"/>
  <c r="BE142" i="10"/>
  <c r="BE62" i="10"/>
  <c r="BE16" i="10"/>
  <c r="AG123" i="10"/>
  <c r="AX123" i="10" s="1"/>
  <c r="AY123" i="10"/>
  <c r="AG44" i="10"/>
  <c r="AY44" i="10"/>
  <c r="AG161" i="10"/>
  <c r="AY161" i="10"/>
  <c r="AG103" i="10"/>
  <c r="AX103" i="10" s="1"/>
  <c r="AY103" i="10"/>
  <c r="BE137" i="10"/>
  <c r="AG163" i="10"/>
  <c r="AY163" i="10"/>
  <c r="AG155" i="10"/>
  <c r="AX155" i="10" s="1"/>
  <c r="AY155" i="10"/>
  <c r="AG74" i="10"/>
  <c r="AY74" i="10"/>
  <c r="AG50" i="10"/>
  <c r="AY50" i="10"/>
  <c r="AG56" i="10"/>
  <c r="AY56" i="10"/>
  <c r="AG66" i="10"/>
  <c r="AY66" i="10"/>
  <c r="AG165" i="10"/>
  <c r="AX165" i="10" s="1"/>
  <c r="AY165" i="10"/>
  <c r="AG116" i="10"/>
  <c r="AY116" i="10"/>
  <c r="AG128" i="10"/>
  <c r="AX128" i="10" s="1"/>
  <c r="AY128" i="10"/>
  <c r="AG131" i="10"/>
  <c r="AY131" i="10"/>
  <c r="AG85" i="10"/>
  <c r="AX85" i="10" s="1"/>
  <c r="AY85" i="10"/>
  <c r="AG77" i="10"/>
  <c r="AY77" i="10"/>
  <c r="AG162" i="10"/>
  <c r="AX162" i="10" s="1"/>
  <c r="AY162" i="10"/>
  <c r="AG54" i="10"/>
  <c r="AX54" i="10" s="1"/>
  <c r="AY54" i="10"/>
  <c r="AG139" i="10"/>
  <c r="AX139" i="10" s="1"/>
  <c r="AY139" i="10"/>
  <c r="AG59" i="10"/>
  <c r="AX59" i="10" s="1"/>
  <c r="AY59" i="10"/>
  <c r="AG71" i="10"/>
  <c r="AX71" i="10" s="1"/>
  <c r="AY71" i="10"/>
  <c r="AG84" i="10"/>
  <c r="AX84" i="10" s="1"/>
  <c r="AY84" i="10"/>
  <c r="AG159" i="10"/>
  <c r="AY159" i="10"/>
  <c r="AG73" i="10"/>
  <c r="AY73" i="10"/>
  <c r="AG114" i="10"/>
  <c r="AX114" i="10" s="1"/>
  <c r="AY114" i="10"/>
  <c r="AG109" i="10"/>
  <c r="AY109" i="10"/>
  <c r="AG8" i="10"/>
  <c r="AX8" i="10" s="1"/>
  <c r="AY8" i="10"/>
  <c r="AG117" i="10"/>
  <c r="AX117" i="10" s="1"/>
  <c r="AY117" i="10"/>
  <c r="AG174" i="10"/>
  <c r="AY174" i="10"/>
  <c r="AG157" i="10"/>
  <c r="AX157" i="10" s="1"/>
  <c r="AY157" i="10"/>
  <c r="AG115" i="10"/>
  <c r="AY115" i="10"/>
  <c r="AG96" i="10"/>
  <c r="AY96" i="10"/>
  <c r="AG129" i="10"/>
  <c r="AX129" i="10" s="1"/>
  <c r="AY129" i="10"/>
  <c r="AG42" i="10"/>
  <c r="AY42" i="10"/>
  <c r="AG166" i="10"/>
  <c r="AY166" i="10"/>
  <c r="AG134" i="10"/>
  <c r="AX134" i="10" s="1"/>
  <c r="AY134" i="10"/>
  <c r="AG87" i="10"/>
  <c r="AY87" i="10"/>
  <c r="AG144" i="10"/>
  <c r="AY144" i="10"/>
  <c r="AG12" i="10"/>
  <c r="AY12" i="10"/>
  <c r="AG168" i="10"/>
  <c r="AX168" i="10" s="1"/>
  <c r="AY168" i="10"/>
  <c r="AG90" i="10"/>
  <c r="AY90" i="10"/>
  <c r="AG112" i="10"/>
  <c r="AY112" i="10"/>
  <c r="AG108" i="10"/>
  <c r="AY108" i="10"/>
  <c r="AG118" i="10"/>
  <c r="AX118" i="10" s="1"/>
  <c r="AY118" i="10"/>
  <c r="AG64" i="10"/>
  <c r="AX64" i="10" s="1"/>
  <c r="AY64" i="10"/>
  <c r="AG107" i="10"/>
  <c r="AY107" i="10"/>
  <c r="AG130" i="10"/>
  <c r="AX130" i="10" s="1"/>
  <c r="AY130" i="10"/>
  <c r="AG26" i="10"/>
  <c r="AX26" i="10" s="1"/>
  <c r="AY26" i="10"/>
  <c r="AG124" i="10"/>
  <c r="AY124" i="10"/>
  <c r="AG106" i="10"/>
  <c r="AY106" i="10"/>
  <c r="AG19" i="10"/>
  <c r="AY19" i="10"/>
  <c r="AG34" i="10"/>
  <c r="AY34" i="10"/>
  <c r="AG138" i="10"/>
  <c r="AY138" i="10"/>
  <c r="AG104" i="10"/>
  <c r="AX104" i="10" s="1"/>
  <c r="AY104" i="10"/>
  <c r="AG75" i="10"/>
  <c r="AY75" i="10"/>
  <c r="AG55" i="10"/>
  <c r="AX55" i="10" s="1"/>
  <c r="AY55" i="10"/>
  <c r="AG156" i="10"/>
  <c r="AX156" i="10" s="1"/>
  <c r="AY156" i="10"/>
  <c r="AG148" i="10"/>
  <c r="AY148" i="10"/>
  <c r="AG32" i="10"/>
  <c r="AX32" i="10" s="1"/>
  <c r="AY32" i="10"/>
  <c r="AG150" i="10"/>
  <c r="AX150" i="10" s="1"/>
  <c r="AY150" i="10"/>
  <c r="AG36" i="10"/>
  <c r="AY36" i="10"/>
  <c r="AG101" i="10"/>
  <c r="AX101" i="10" s="1"/>
  <c r="AY101" i="10"/>
  <c r="AG140" i="10"/>
  <c r="AX140" i="10" s="1"/>
  <c r="AY140" i="10"/>
  <c r="AG169" i="10"/>
  <c r="AX169" i="10" s="1"/>
  <c r="AY169" i="10"/>
  <c r="AG171" i="10"/>
  <c r="AX171" i="10" s="1"/>
  <c r="AY171" i="10"/>
  <c r="AG113" i="10"/>
  <c r="AX113" i="10" s="1"/>
  <c r="AY113" i="10"/>
  <c r="AG167" i="10"/>
  <c r="AX167" i="10" s="1"/>
  <c r="AY167" i="10"/>
  <c r="AG160" i="10"/>
  <c r="AY160" i="10"/>
  <c r="AG132" i="10"/>
  <c r="AX132" i="10" s="1"/>
  <c r="AY132" i="10"/>
  <c r="AG146" i="10"/>
  <c r="AX146" i="10" s="1"/>
  <c r="AY146" i="10"/>
  <c r="AG76" i="10"/>
  <c r="AX76" i="10" s="1"/>
  <c r="AY76" i="10"/>
  <c r="AG82" i="10"/>
  <c r="AX82" i="10" s="1"/>
  <c r="AY82" i="10"/>
  <c r="AG127" i="10"/>
  <c r="AY127" i="10"/>
  <c r="AG151" i="10"/>
  <c r="AX151" i="10" s="1"/>
  <c r="AY151" i="10"/>
  <c r="AG43" i="10"/>
  <c r="AX43" i="10" s="1"/>
  <c r="AY43" i="10"/>
  <c r="AG119" i="10"/>
  <c r="AX119" i="10" s="1"/>
  <c r="AY119" i="10"/>
  <c r="AG31" i="10"/>
  <c r="AX31" i="10" s="1"/>
  <c r="AY31" i="10"/>
  <c r="AG136" i="10"/>
  <c r="AY136" i="10"/>
  <c r="AG176" i="10"/>
  <c r="AY176" i="10"/>
  <c r="AG28" i="10"/>
  <c r="AY28" i="10"/>
  <c r="AG80" i="10"/>
  <c r="AY80" i="10"/>
  <c r="AG53" i="10"/>
  <c r="AX53" i="10" s="1"/>
  <c r="AY53" i="10"/>
  <c r="AG24" i="10"/>
  <c r="AX24" i="10" s="1"/>
  <c r="AY24" i="10"/>
  <c r="AG69" i="10"/>
  <c r="AX69" i="10" s="1"/>
  <c r="AY69" i="10"/>
  <c r="AG173" i="10"/>
  <c r="AY173" i="10"/>
  <c r="BE72" i="10"/>
  <c r="AG70" i="10"/>
  <c r="AX70" i="10" s="1"/>
  <c r="AY70" i="10"/>
  <c r="AG86" i="10"/>
  <c r="AX86" i="10" s="1"/>
  <c r="AY86" i="10"/>
  <c r="AG47" i="10"/>
  <c r="AX47" i="10" s="1"/>
  <c r="AY47" i="10"/>
  <c r="AG29" i="10"/>
  <c r="AY29" i="10"/>
  <c r="AG135" i="10"/>
  <c r="AX135" i="10" s="1"/>
  <c r="AY135" i="10"/>
  <c r="AG125" i="10"/>
  <c r="AX125" i="10" s="1"/>
  <c r="AY125" i="10"/>
  <c r="AG79" i="10"/>
  <c r="AX79" i="10" s="1"/>
  <c r="AY79" i="10"/>
  <c r="AG149" i="10"/>
  <c r="AX149" i="10" s="1"/>
  <c r="AY149" i="10"/>
  <c r="AG172" i="10"/>
  <c r="AX172" i="10" s="1"/>
  <c r="AY172" i="10"/>
  <c r="BE57" i="10"/>
  <c r="BE121" i="10"/>
  <c r="BE98" i="10"/>
  <c r="BE100" i="10"/>
  <c r="AG37" i="10"/>
  <c r="AY37" i="10"/>
  <c r="AG93" i="10"/>
  <c r="AX93" i="10" s="1"/>
  <c r="AY93" i="10"/>
  <c r="AG102" i="10"/>
  <c r="AX102" i="10" s="1"/>
  <c r="AY102" i="10"/>
  <c r="AG97" i="10"/>
  <c r="AX97" i="10" s="1"/>
  <c r="AY97" i="10"/>
  <c r="AG145" i="10"/>
  <c r="AX145" i="10" s="1"/>
  <c r="AY145" i="10"/>
  <c r="AG65" i="10"/>
  <c r="AY65" i="10"/>
  <c r="AG7" i="10"/>
  <c r="AY7" i="10"/>
  <c r="AG10" i="10"/>
  <c r="AX10" i="10" s="1"/>
  <c r="AY10" i="10"/>
  <c r="AG48" i="10"/>
  <c r="AX48" i="10" s="1"/>
  <c r="AY48" i="10"/>
  <c r="AG95" i="10"/>
  <c r="AY95" i="10"/>
  <c r="AG22" i="10"/>
  <c r="AY22" i="10"/>
  <c r="AG20" i="10"/>
  <c r="AX20" i="10" s="1"/>
  <c r="AY20" i="10"/>
  <c r="AG63" i="10"/>
  <c r="AY63" i="10"/>
  <c r="AG23" i="10"/>
  <c r="AY23" i="10"/>
  <c r="AG81" i="10"/>
  <c r="AY81" i="10"/>
  <c r="AG60" i="10"/>
  <c r="AY60" i="10"/>
  <c r="AG33" i="10"/>
  <c r="AY33" i="10"/>
  <c r="AG147" i="10"/>
  <c r="AY147" i="10"/>
  <c r="AG92" i="10"/>
  <c r="AY92" i="10"/>
  <c r="AG13" i="10"/>
  <c r="AY13" i="10"/>
  <c r="AG18" i="10"/>
  <c r="AY18" i="10"/>
  <c r="AG17" i="10"/>
  <c r="AY17" i="10"/>
  <c r="AG39" i="10"/>
  <c r="AX39" i="10" s="1"/>
  <c r="AY39" i="10"/>
  <c r="AG11" i="10"/>
  <c r="AY11" i="10"/>
  <c r="AG164" i="10"/>
  <c r="AX164" i="10" s="1"/>
  <c r="AY164" i="10"/>
  <c r="AG61" i="10"/>
  <c r="AY61" i="10"/>
  <c r="AG45" i="10"/>
  <c r="AX45" i="10" s="1"/>
  <c r="AY45" i="10"/>
  <c r="AG91" i="10"/>
  <c r="AX91" i="10" s="1"/>
  <c r="AY91" i="10"/>
  <c r="AG21" i="10"/>
  <c r="AY21" i="10"/>
  <c r="AG52" i="10"/>
  <c r="AX52" i="10" s="1"/>
  <c r="AY52" i="10"/>
  <c r="AG58" i="10"/>
  <c r="AY58" i="10"/>
  <c r="AG141" i="10"/>
  <c r="AX141" i="10" s="1"/>
  <c r="AY141" i="10"/>
  <c r="BE143" i="10"/>
  <c r="AG51" i="10"/>
  <c r="AY51" i="10"/>
  <c r="BE25" i="10"/>
  <c r="AG35" i="10"/>
  <c r="AY35" i="10"/>
  <c r="AG49" i="10"/>
  <c r="AY49" i="10"/>
  <c r="AG133" i="10"/>
  <c r="AY133" i="10"/>
  <c r="AG40" i="10"/>
  <c r="AX40" i="10" s="1"/>
  <c r="AY40" i="10"/>
  <c r="AG154" i="10"/>
  <c r="AY154" i="10"/>
  <c r="AX6" i="10"/>
  <c r="BE6" i="10" s="1"/>
  <c r="AX15" i="10"/>
  <c r="BE15" i="10" s="1"/>
  <c r="AX5" i="10"/>
  <c r="AA10" i="10"/>
  <c r="AA41" i="10"/>
  <c r="AA71" i="10"/>
  <c r="AB71" i="10" s="1"/>
  <c r="AA133" i="10"/>
  <c r="AB133" i="10" s="1"/>
  <c r="BJ180" i="10" l="1"/>
  <c r="BI180" i="10"/>
  <c r="E178" i="10"/>
  <c r="W178" i="10"/>
  <c r="G179" i="10"/>
  <c r="AB10" i="10"/>
  <c r="AB41" i="10"/>
  <c r="U142" i="10"/>
  <c r="V142" i="10" s="1"/>
  <c r="N142" i="10"/>
  <c r="U14" i="10"/>
  <c r="V14" i="10" s="1"/>
  <c r="N14" i="10"/>
  <c r="U41" i="10"/>
  <c r="V41" i="10" s="1"/>
  <c r="N41" i="10"/>
  <c r="U158" i="10"/>
  <c r="N158" i="10"/>
  <c r="U25" i="10"/>
  <c r="V25" i="10" s="1"/>
  <c r="N25" i="10"/>
  <c r="U72" i="10"/>
  <c r="N72" i="10"/>
  <c r="U30" i="10"/>
  <c r="V30" i="10" s="1"/>
  <c r="N30" i="10"/>
  <c r="U6" i="10"/>
  <c r="V6" i="10" s="1"/>
  <c r="N6" i="10"/>
  <c r="U105" i="10"/>
  <c r="N105" i="10"/>
  <c r="U38" i="10"/>
  <c r="V38" i="10" s="1"/>
  <c r="N38" i="10"/>
  <c r="U121" i="10"/>
  <c r="V121" i="10" s="1"/>
  <c r="N121" i="10"/>
  <c r="U143" i="10"/>
  <c r="N143" i="10"/>
  <c r="U15" i="10"/>
  <c r="V15" i="10" s="1"/>
  <c r="N15" i="10"/>
  <c r="U100" i="10"/>
  <c r="V100" i="10" s="1"/>
  <c r="N100" i="10"/>
  <c r="U98" i="10"/>
  <c r="V98" i="10" s="1"/>
  <c r="N98" i="10"/>
  <c r="U137" i="10"/>
  <c r="V137" i="10" s="1"/>
  <c r="N137" i="10"/>
  <c r="U111" i="10"/>
  <c r="N111" i="10"/>
  <c r="U16" i="10"/>
  <c r="V16" i="10" s="1"/>
  <c r="N16" i="10"/>
  <c r="U57" i="10"/>
  <c r="V57" i="10" s="1"/>
  <c r="N57" i="10"/>
  <c r="U62" i="10"/>
  <c r="V62" i="10" s="1"/>
  <c r="N62" i="10"/>
  <c r="AG175" i="10"/>
  <c r="AX175" i="10" s="1"/>
  <c r="AY175" i="10"/>
  <c r="BE152" i="10"/>
  <c r="AJ178" i="10"/>
  <c r="BB178" i="10"/>
  <c r="AG170" i="10"/>
  <c r="AX170" i="10" s="1"/>
  <c r="AY170" i="10"/>
  <c r="BM180" i="10"/>
  <c r="AR180" i="10" s="1"/>
  <c r="AA103" i="10"/>
  <c r="AB103" i="10" s="1"/>
  <c r="BA177" i="10"/>
  <c r="BC178" i="10"/>
  <c r="BD180" i="10"/>
  <c r="AM181" i="10"/>
  <c r="AT181" i="10"/>
  <c r="BE151" i="10"/>
  <c r="U9" i="10"/>
  <c r="V9" i="10" s="1"/>
  <c r="BE5" i="10"/>
  <c r="BE31" i="10"/>
  <c r="BE117" i="10"/>
  <c r="BE139" i="10"/>
  <c r="BE155" i="10"/>
  <c r="BE52" i="10"/>
  <c r="BE135" i="10"/>
  <c r="BE53" i="10"/>
  <c r="BE129" i="10"/>
  <c r="BE165" i="10"/>
  <c r="AL179" i="10"/>
  <c r="AK179" i="10" s="1"/>
  <c r="BE97" i="10"/>
  <c r="BE145" i="10"/>
  <c r="BE130" i="10"/>
  <c r="BE118" i="10"/>
  <c r="AQ180" i="10"/>
  <c r="AS180" i="10"/>
  <c r="AO180" i="10"/>
  <c r="AP180" i="10"/>
  <c r="AZ177" i="10"/>
  <c r="AH177" i="10"/>
  <c r="BE70" i="10"/>
  <c r="BE26" i="10"/>
  <c r="BE64" i="10"/>
  <c r="D182" i="10"/>
  <c r="F181" i="10"/>
  <c r="BL181" i="10"/>
  <c r="BE149" i="10"/>
  <c r="BE132" i="10"/>
  <c r="BE168" i="10"/>
  <c r="BE128" i="10"/>
  <c r="BE114" i="10"/>
  <c r="BE8" i="10"/>
  <c r="BE39" i="10"/>
  <c r="BE79" i="10"/>
  <c r="BE146" i="10"/>
  <c r="BE101" i="10"/>
  <c r="BE123" i="10"/>
  <c r="AX127" i="10"/>
  <c r="BE127" i="10" s="1"/>
  <c r="AX51" i="10"/>
  <c r="BE51" i="10" s="1"/>
  <c r="AX92" i="10"/>
  <c r="BE92" i="10" s="1"/>
  <c r="AX33" i="10"/>
  <c r="BE33" i="10" s="1"/>
  <c r="AX133" i="10"/>
  <c r="BE133" i="10" s="1"/>
  <c r="AX35" i="10"/>
  <c r="BE35" i="10" s="1"/>
  <c r="BE141" i="10"/>
  <c r="AX58" i="10"/>
  <c r="BE58" i="10" s="1"/>
  <c r="BE164" i="10"/>
  <c r="BE10" i="10"/>
  <c r="BE102" i="10"/>
  <c r="BE172" i="10"/>
  <c r="BE86" i="10"/>
  <c r="AX80" i="10"/>
  <c r="BE80" i="10" s="1"/>
  <c r="AX136" i="10"/>
  <c r="BE136" i="10" s="1"/>
  <c r="BE43" i="10"/>
  <c r="BE76" i="10"/>
  <c r="BE167" i="10"/>
  <c r="BE140" i="10"/>
  <c r="BE150" i="10"/>
  <c r="BE55" i="10"/>
  <c r="BE104" i="10"/>
  <c r="AX90" i="10"/>
  <c r="BE90" i="10" s="1"/>
  <c r="BE134" i="10"/>
  <c r="AX42" i="10"/>
  <c r="BE42" i="10" s="1"/>
  <c r="BE162" i="10"/>
  <c r="AX163" i="10"/>
  <c r="BE163" i="10" s="1"/>
  <c r="AX21" i="10"/>
  <c r="BE21" i="10" s="1"/>
  <c r="AX11" i="10"/>
  <c r="BE11" i="10" s="1"/>
  <c r="AX147" i="10"/>
  <c r="BE147" i="10" s="1"/>
  <c r="AX60" i="10"/>
  <c r="BE60" i="10" s="1"/>
  <c r="AX95" i="10"/>
  <c r="BE95" i="10" s="1"/>
  <c r="AX148" i="10"/>
  <c r="BE148" i="10" s="1"/>
  <c r="AX34" i="10"/>
  <c r="BE34" i="10" s="1"/>
  <c r="AX106" i="10"/>
  <c r="BE106" i="10" s="1"/>
  <c r="AX96" i="10"/>
  <c r="BE96" i="10" s="1"/>
  <c r="BE84" i="10"/>
  <c r="BE85" i="10"/>
  <c r="AX116" i="10"/>
  <c r="BE116" i="10" s="1"/>
  <c r="BE40" i="10"/>
  <c r="AX49" i="10"/>
  <c r="BE49" i="10" s="1"/>
  <c r="AX7" i="10"/>
  <c r="BE7" i="10" s="1"/>
  <c r="AX28" i="10"/>
  <c r="BE28" i="10" s="1"/>
  <c r="AX19" i="10"/>
  <c r="BE19" i="10" s="1"/>
  <c r="U19" i="10" s="1"/>
  <c r="V19" i="10" s="1"/>
  <c r="AX166" i="10"/>
  <c r="BE166" i="10" s="1"/>
  <c r="AX73" i="10"/>
  <c r="BE73" i="10" s="1"/>
  <c r="AX56" i="10"/>
  <c r="BE56" i="10" s="1"/>
  <c r="AX50" i="10"/>
  <c r="BE50" i="10" s="1"/>
  <c r="AX44" i="10"/>
  <c r="BE44" i="10" s="1"/>
  <c r="AX154" i="10"/>
  <c r="BE154" i="10" s="1"/>
  <c r="BE91" i="10"/>
  <c r="BE45" i="10"/>
  <c r="AX81" i="10"/>
  <c r="BE81" i="10" s="1"/>
  <c r="AX23" i="10"/>
  <c r="BE23" i="10" s="1"/>
  <c r="BE20" i="10"/>
  <c r="BE93" i="10"/>
  <c r="AX29" i="10"/>
  <c r="BE29" i="10" s="1"/>
  <c r="AX173" i="10"/>
  <c r="BE173" i="10" s="1"/>
  <c r="BE24" i="10"/>
  <c r="BE156" i="10"/>
  <c r="AX124" i="10"/>
  <c r="BE124" i="10" s="1"/>
  <c r="AX107" i="10"/>
  <c r="BE107" i="10" s="1"/>
  <c r="AX144" i="10"/>
  <c r="BE144" i="10" s="1"/>
  <c r="AX109" i="10"/>
  <c r="BE109" i="10" s="1"/>
  <c r="BE59" i="10"/>
  <c r="AX17" i="10"/>
  <c r="BE17" i="10" s="1"/>
  <c r="AX65" i="10"/>
  <c r="BE65" i="10" s="1"/>
  <c r="AX37" i="10"/>
  <c r="BE37" i="10" s="1"/>
  <c r="AX176" i="10"/>
  <c r="BE176" i="10" s="1"/>
  <c r="BE171" i="10"/>
  <c r="AX36" i="10"/>
  <c r="BE36" i="10" s="1"/>
  <c r="BE32" i="10"/>
  <c r="AX75" i="10"/>
  <c r="BE75" i="10" s="1"/>
  <c r="AX138" i="10"/>
  <c r="BE138" i="10" s="1"/>
  <c r="AX108" i="10"/>
  <c r="BE108" i="10" s="1"/>
  <c r="BE157" i="10"/>
  <c r="AX159" i="10"/>
  <c r="BE159" i="10" s="1"/>
  <c r="BE71" i="10"/>
  <c r="BE54" i="10"/>
  <c r="AX74" i="10"/>
  <c r="BE74" i="10" s="1"/>
  <c r="BE103" i="10"/>
  <c r="AX61" i="10"/>
  <c r="BE61" i="10" s="1"/>
  <c r="AX13" i="10"/>
  <c r="BE13" i="10" s="1"/>
  <c r="AX63" i="10"/>
  <c r="BE63" i="10" s="1"/>
  <c r="AX22" i="10"/>
  <c r="BE22" i="10" s="1"/>
  <c r="BE48" i="10"/>
  <c r="BE47" i="10"/>
  <c r="AX87" i="10"/>
  <c r="BE87" i="10" s="1"/>
  <c r="AX115" i="10"/>
  <c r="BE115" i="10" s="1"/>
  <c r="AX131" i="10"/>
  <c r="BE131" i="10" s="1"/>
  <c r="AX18" i="10"/>
  <c r="BE18" i="10" s="1"/>
  <c r="BE125" i="10"/>
  <c r="BE69" i="10"/>
  <c r="BE119" i="10"/>
  <c r="BE82" i="10"/>
  <c r="AX160" i="10"/>
  <c r="BE160" i="10" s="1"/>
  <c r="BE113" i="10"/>
  <c r="BE169" i="10"/>
  <c r="AX112" i="10"/>
  <c r="BE112" i="10" s="1"/>
  <c r="AX12" i="10"/>
  <c r="BE12" i="10" s="1"/>
  <c r="AX174" i="10"/>
  <c r="BE174" i="10" s="1"/>
  <c r="AX77" i="10"/>
  <c r="BE77" i="10" s="1"/>
  <c r="AX66" i="10"/>
  <c r="BE66" i="10" s="1"/>
  <c r="AX161" i="10"/>
  <c r="BE161" i="10" s="1"/>
  <c r="AA11" i="10"/>
  <c r="AA134" i="10"/>
  <c r="AB134" i="10" s="1"/>
  <c r="AA42" i="10"/>
  <c r="AA72" i="10"/>
  <c r="AB72" i="10" s="1"/>
  <c r="V126" i="10"/>
  <c r="V46" i="10"/>
  <c r="V99" i="10"/>
  <c r="V94" i="10"/>
  <c r="V88" i="10"/>
  <c r="G180" i="10" l="1"/>
  <c r="W180" i="10" s="1"/>
  <c r="BI181" i="10"/>
  <c r="BJ181" i="10"/>
  <c r="W179" i="10"/>
  <c r="E179" i="10"/>
  <c r="E180" i="10"/>
  <c r="AB42" i="10"/>
  <c r="AB11" i="10"/>
  <c r="U119" i="10"/>
  <c r="V119" i="10" s="1"/>
  <c r="N119" i="10"/>
  <c r="U48" i="10"/>
  <c r="V48" i="10" s="1"/>
  <c r="N48" i="10"/>
  <c r="U71" i="10"/>
  <c r="V71" i="10" s="1"/>
  <c r="N71" i="10"/>
  <c r="U171" i="10"/>
  <c r="V171" i="10" s="1"/>
  <c r="N171" i="10"/>
  <c r="U107" i="10"/>
  <c r="V107" i="10" s="1"/>
  <c r="N107" i="10"/>
  <c r="U23" i="10"/>
  <c r="V23" i="10" s="1"/>
  <c r="N23" i="10"/>
  <c r="U73" i="10"/>
  <c r="V73" i="10" s="1"/>
  <c r="N73" i="10"/>
  <c r="U85" i="10"/>
  <c r="V85" i="10" s="1"/>
  <c r="N85" i="10"/>
  <c r="U147" i="10"/>
  <c r="V147" i="10" s="1"/>
  <c r="N147" i="10"/>
  <c r="U104" i="10"/>
  <c r="V104" i="10" s="1"/>
  <c r="N104" i="10"/>
  <c r="U80" i="10"/>
  <c r="V80" i="10" s="1"/>
  <c r="N80" i="10"/>
  <c r="U35" i="10"/>
  <c r="V35" i="10" s="1"/>
  <c r="N35" i="10"/>
  <c r="U146" i="10"/>
  <c r="V146" i="10" s="1"/>
  <c r="N146" i="10"/>
  <c r="U149" i="10"/>
  <c r="V149" i="10" s="1"/>
  <c r="N149" i="10"/>
  <c r="U97" i="10"/>
  <c r="V97" i="10" s="1"/>
  <c r="X97" i="10" s="1"/>
  <c r="N97" i="10"/>
  <c r="U139" i="10"/>
  <c r="V139" i="10" s="1"/>
  <c r="N139" i="10"/>
  <c r="U82" i="10"/>
  <c r="V82" i="10" s="1"/>
  <c r="N82" i="10"/>
  <c r="U20" i="10"/>
  <c r="V20" i="10" s="1"/>
  <c r="N20" i="10"/>
  <c r="U77" i="10"/>
  <c r="V77" i="10" s="1"/>
  <c r="N77" i="10"/>
  <c r="U174" i="10"/>
  <c r="V174" i="10" s="1"/>
  <c r="N174" i="10"/>
  <c r="U69" i="10"/>
  <c r="V69" i="10" s="1"/>
  <c r="N69" i="10"/>
  <c r="U22" i="10"/>
  <c r="V22" i="10" s="1"/>
  <c r="N22" i="10"/>
  <c r="U159" i="10"/>
  <c r="V159" i="10" s="1"/>
  <c r="N159" i="10"/>
  <c r="U176" i="10"/>
  <c r="V176" i="10" s="1"/>
  <c r="N176" i="10"/>
  <c r="U124" i="10"/>
  <c r="V124" i="10" s="1"/>
  <c r="N124" i="10"/>
  <c r="U81" i="10"/>
  <c r="V81" i="10" s="1"/>
  <c r="N81" i="10"/>
  <c r="U166" i="10"/>
  <c r="V166" i="10" s="1"/>
  <c r="N166" i="10"/>
  <c r="U84" i="10"/>
  <c r="V84" i="10" s="1"/>
  <c r="N84" i="10"/>
  <c r="U11" i="10"/>
  <c r="V11" i="10" s="1"/>
  <c r="N11" i="10"/>
  <c r="U55" i="10"/>
  <c r="V55" i="10" s="1"/>
  <c r="N55" i="10"/>
  <c r="U86" i="10"/>
  <c r="V86" i="10" s="1"/>
  <c r="N86" i="10"/>
  <c r="U133" i="10"/>
  <c r="V133" i="10" s="1"/>
  <c r="N133" i="10"/>
  <c r="U79" i="10"/>
  <c r="V79" i="10" s="1"/>
  <c r="N79" i="10"/>
  <c r="U117" i="10"/>
  <c r="V117" i="10" s="1"/>
  <c r="N117" i="10"/>
  <c r="U66" i="10"/>
  <c r="V66" i="10" s="1"/>
  <c r="N66" i="10"/>
  <c r="U56" i="10"/>
  <c r="V56" i="10" s="1"/>
  <c r="N56" i="10"/>
  <c r="U141" i="10"/>
  <c r="V141" i="10" s="1"/>
  <c r="N141" i="10"/>
  <c r="U63" i="10"/>
  <c r="V63" i="10" s="1"/>
  <c r="N63" i="10"/>
  <c r="U157" i="10"/>
  <c r="V157" i="10" s="1"/>
  <c r="N157" i="10"/>
  <c r="U156" i="10"/>
  <c r="V156" i="10" s="1"/>
  <c r="N156" i="10"/>
  <c r="N19" i="10"/>
  <c r="U96" i="10"/>
  <c r="V96" i="10" s="1"/>
  <c r="N96" i="10"/>
  <c r="U21" i="10"/>
  <c r="V21" i="10" s="1"/>
  <c r="N21" i="10"/>
  <c r="U150" i="10"/>
  <c r="V150" i="10" s="1"/>
  <c r="N150" i="10"/>
  <c r="U172" i="10"/>
  <c r="V172" i="10" s="1"/>
  <c r="N172" i="10"/>
  <c r="U33" i="10"/>
  <c r="V33" i="10" s="1"/>
  <c r="N33" i="10"/>
  <c r="U39" i="10"/>
  <c r="V39" i="10" s="1"/>
  <c r="N39" i="10"/>
  <c r="U165" i="10"/>
  <c r="V165" i="10" s="1"/>
  <c r="N165" i="10"/>
  <c r="U31" i="10"/>
  <c r="V31" i="10" s="1"/>
  <c r="N31" i="10"/>
  <c r="U152" i="10"/>
  <c r="V152" i="10" s="1"/>
  <c r="N152" i="10"/>
  <c r="U144" i="10"/>
  <c r="V144" i="10" s="1"/>
  <c r="N144" i="10"/>
  <c r="U136" i="10"/>
  <c r="V136" i="10" s="1"/>
  <c r="N136" i="10"/>
  <c r="U12" i="10"/>
  <c r="V12" i="10" s="1"/>
  <c r="N12" i="10"/>
  <c r="U125" i="10"/>
  <c r="V125" i="10" s="1"/>
  <c r="N125" i="10"/>
  <c r="U37" i="10"/>
  <c r="V37" i="10" s="1"/>
  <c r="N37" i="10"/>
  <c r="U45" i="10"/>
  <c r="V45" i="10" s="1"/>
  <c r="N45" i="10"/>
  <c r="U112" i="10"/>
  <c r="V112" i="10" s="1"/>
  <c r="N112" i="10"/>
  <c r="U18" i="10"/>
  <c r="V18" i="10" s="1"/>
  <c r="N18" i="10"/>
  <c r="U13" i="10"/>
  <c r="V13" i="10" s="1"/>
  <c r="N13" i="10"/>
  <c r="U108" i="10"/>
  <c r="V108" i="10" s="1"/>
  <c r="N108" i="10"/>
  <c r="U65" i="10"/>
  <c r="V65" i="10" s="1"/>
  <c r="N65" i="10"/>
  <c r="U24" i="10"/>
  <c r="V24" i="10" s="1"/>
  <c r="N24" i="10"/>
  <c r="U91" i="10"/>
  <c r="V91" i="10" s="1"/>
  <c r="N91" i="10"/>
  <c r="U28" i="10"/>
  <c r="V28" i="10" s="1"/>
  <c r="N28" i="10"/>
  <c r="U106" i="10"/>
  <c r="V106" i="10" s="1"/>
  <c r="N106" i="10"/>
  <c r="U163" i="10"/>
  <c r="V163" i="10" s="1"/>
  <c r="N163" i="10"/>
  <c r="U140" i="10"/>
  <c r="V140" i="10" s="1"/>
  <c r="N140" i="10"/>
  <c r="U102" i="10"/>
  <c r="V102" i="10" s="1"/>
  <c r="N102" i="10"/>
  <c r="U92" i="10"/>
  <c r="V92" i="10" s="1"/>
  <c r="N92" i="10"/>
  <c r="U8" i="10"/>
  <c r="V8" i="10" s="1"/>
  <c r="N8" i="10"/>
  <c r="U129" i="10"/>
  <c r="V129" i="10" s="1"/>
  <c r="N129" i="10"/>
  <c r="U54" i="10"/>
  <c r="V54" i="10" s="1"/>
  <c r="N54" i="10"/>
  <c r="U116" i="10"/>
  <c r="V116" i="10" s="1"/>
  <c r="N116" i="10"/>
  <c r="U132" i="10"/>
  <c r="V132" i="10" s="1"/>
  <c r="N132" i="10"/>
  <c r="U155" i="10"/>
  <c r="V155" i="10" s="1"/>
  <c r="N155" i="10"/>
  <c r="U61" i="10"/>
  <c r="V61" i="10" s="1"/>
  <c r="N61" i="10"/>
  <c r="U173" i="10"/>
  <c r="V173" i="10" s="1"/>
  <c r="N173" i="10"/>
  <c r="U7" i="10"/>
  <c r="V7" i="10" s="1"/>
  <c r="N7" i="10"/>
  <c r="U162" i="10"/>
  <c r="V162" i="10" s="1"/>
  <c r="N162" i="10"/>
  <c r="U167" i="10"/>
  <c r="V167" i="10" s="1"/>
  <c r="N167" i="10"/>
  <c r="U10" i="10"/>
  <c r="V10" i="10" s="1"/>
  <c r="N10" i="10"/>
  <c r="U51" i="10"/>
  <c r="V51" i="10" s="1"/>
  <c r="N51" i="10"/>
  <c r="U114" i="10"/>
  <c r="V114" i="10" s="1"/>
  <c r="N114" i="10"/>
  <c r="U64" i="10"/>
  <c r="V64" i="10" s="1"/>
  <c r="N64" i="10"/>
  <c r="U53" i="10"/>
  <c r="V53" i="10" s="1"/>
  <c r="N53" i="10"/>
  <c r="U36" i="10"/>
  <c r="V36" i="10" s="1"/>
  <c r="X36" i="10" s="1"/>
  <c r="N36" i="10"/>
  <c r="U60" i="10"/>
  <c r="V60" i="10" s="1"/>
  <c r="N60" i="10"/>
  <c r="U101" i="10"/>
  <c r="V101" i="10" s="1"/>
  <c r="N101" i="10"/>
  <c r="U145" i="10"/>
  <c r="V145" i="10" s="1"/>
  <c r="N145" i="10"/>
  <c r="U131" i="10"/>
  <c r="V131" i="10" s="1"/>
  <c r="N131" i="10"/>
  <c r="U17" i="10"/>
  <c r="V17" i="10" s="1"/>
  <c r="N17" i="10"/>
  <c r="U34" i="10"/>
  <c r="V34" i="10" s="1"/>
  <c r="N34" i="10"/>
  <c r="U113" i="10"/>
  <c r="V113" i="10" s="1"/>
  <c r="N113" i="10"/>
  <c r="U115" i="10"/>
  <c r="V115" i="10" s="1"/>
  <c r="N115" i="10"/>
  <c r="U103" i="10"/>
  <c r="V103" i="10" s="1"/>
  <c r="N103" i="10"/>
  <c r="U75" i="10"/>
  <c r="V75" i="10" s="1"/>
  <c r="N75" i="10"/>
  <c r="U59" i="10"/>
  <c r="V59" i="10" s="1"/>
  <c r="N59" i="10"/>
  <c r="U29" i="10"/>
  <c r="V29" i="10" s="1"/>
  <c r="N29" i="10"/>
  <c r="U44" i="10"/>
  <c r="V44" i="10" s="1"/>
  <c r="N44" i="10"/>
  <c r="U49" i="10"/>
  <c r="V49" i="10" s="1"/>
  <c r="N49" i="10"/>
  <c r="U148" i="10"/>
  <c r="V148" i="10" s="1"/>
  <c r="N148" i="10"/>
  <c r="U42" i="10"/>
  <c r="V42" i="10" s="1"/>
  <c r="N42" i="10"/>
  <c r="U76" i="10"/>
  <c r="V76" i="10" s="1"/>
  <c r="N76" i="10"/>
  <c r="U164" i="10"/>
  <c r="V164" i="10" s="1"/>
  <c r="N164" i="10"/>
  <c r="U127" i="10"/>
  <c r="V127" i="10" s="1"/>
  <c r="N127" i="10"/>
  <c r="U128" i="10"/>
  <c r="V128" i="10" s="1"/>
  <c r="N128" i="10"/>
  <c r="U26" i="10"/>
  <c r="V26" i="10" s="1"/>
  <c r="N26" i="10"/>
  <c r="U118" i="10"/>
  <c r="V118" i="10" s="1"/>
  <c r="N118" i="10"/>
  <c r="U135" i="10"/>
  <c r="V135" i="10" s="1"/>
  <c r="N135" i="10"/>
  <c r="U151" i="10"/>
  <c r="N151" i="10"/>
  <c r="U47" i="10"/>
  <c r="V47" i="10" s="1"/>
  <c r="N47" i="10"/>
  <c r="U90" i="10"/>
  <c r="V90" i="10" s="1"/>
  <c r="N90" i="10"/>
  <c r="U169" i="10"/>
  <c r="V169" i="10" s="1"/>
  <c r="N169" i="10"/>
  <c r="U138" i="10"/>
  <c r="V138" i="10" s="1"/>
  <c r="N138" i="10"/>
  <c r="U154" i="10"/>
  <c r="V154" i="10" s="1"/>
  <c r="N154" i="10"/>
  <c r="U161" i="10"/>
  <c r="V161" i="10" s="1"/>
  <c r="N161" i="10"/>
  <c r="U160" i="10"/>
  <c r="V160" i="10" s="1"/>
  <c r="N160" i="10"/>
  <c r="U87" i="10"/>
  <c r="V87" i="10" s="1"/>
  <c r="N87" i="10"/>
  <c r="U74" i="10"/>
  <c r="V74" i="10" s="1"/>
  <c r="N74" i="10"/>
  <c r="U32" i="10"/>
  <c r="V32" i="10" s="1"/>
  <c r="N32" i="10"/>
  <c r="U109" i="10"/>
  <c r="V109" i="10" s="1"/>
  <c r="N109" i="10"/>
  <c r="U93" i="10"/>
  <c r="V93" i="10" s="1"/>
  <c r="N93" i="10"/>
  <c r="U50" i="10"/>
  <c r="V50" i="10" s="1"/>
  <c r="N50" i="10"/>
  <c r="U40" i="10"/>
  <c r="V40" i="10" s="1"/>
  <c r="N40" i="10"/>
  <c r="U95" i="10"/>
  <c r="V95" i="10" s="1"/>
  <c r="N95" i="10"/>
  <c r="U134" i="10"/>
  <c r="V134" i="10" s="1"/>
  <c r="N134" i="10"/>
  <c r="U43" i="10"/>
  <c r="V43" i="10" s="1"/>
  <c r="N43" i="10"/>
  <c r="U58" i="10"/>
  <c r="V58" i="10" s="1"/>
  <c r="N58" i="10"/>
  <c r="U123" i="10"/>
  <c r="V123" i="10" s="1"/>
  <c r="N123" i="10"/>
  <c r="U168" i="10"/>
  <c r="V168" i="10" s="1"/>
  <c r="N168" i="10"/>
  <c r="U70" i="10"/>
  <c r="V70" i="10" s="1"/>
  <c r="N70" i="10"/>
  <c r="U130" i="10"/>
  <c r="V130" i="10" s="1"/>
  <c r="N130" i="10"/>
  <c r="U52" i="10"/>
  <c r="V52" i="10" s="1"/>
  <c r="N52" i="10"/>
  <c r="U5" i="10"/>
  <c r="V5" i="10" s="1"/>
  <c r="N5" i="10"/>
  <c r="BE175" i="10"/>
  <c r="BE170" i="10"/>
  <c r="AA104" i="10"/>
  <c r="AB104" i="10" s="1"/>
  <c r="AJ179" i="10"/>
  <c r="AI179" i="10" s="1"/>
  <c r="AH179" i="10" s="1"/>
  <c r="AG179" i="10" s="1"/>
  <c r="BB179" i="10"/>
  <c r="BM181" i="10"/>
  <c r="AR181" i="10" s="1"/>
  <c r="BD181" i="10"/>
  <c r="AM182" i="10"/>
  <c r="AT182" i="10"/>
  <c r="BC179" i="10"/>
  <c r="AG177" i="10"/>
  <c r="AY177" i="10"/>
  <c r="AQ181" i="10"/>
  <c r="AS181" i="10"/>
  <c r="AO181" i="10"/>
  <c r="AP181" i="10"/>
  <c r="AI178" i="10"/>
  <c r="BA178" i="10"/>
  <c r="AL180" i="10"/>
  <c r="AK180" i="10" s="1"/>
  <c r="D183" i="10"/>
  <c r="F182" i="10"/>
  <c r="BL182" i="10"/>
  <c r="AA12" i="10"/>
  <c r="AA135" i="10"/>
  <c r="AB135" i="10" s="1"/>
  <c r="AA43" i="10"/>
  <c r="AA73" i="10"/>
  <c r="AB73" i="10" s="1"/>
  <c r="V158" i="10"/>
  <c r="V67" i="10"/>
  <c r="V110" i="10"/>
  <c r="V78" i="10"/>
  <c r="V120" i="10"/>
  <c r="V143" i="10"/>
  <c r="V89" i="10"/>
  <c r="V122" i="10"/>
  <c r="V105" i="10"/>
  <c r="V83" i="10"/>
  <c r="V111" i="10"/>
  <c r="V72" i="10"/>
  <c r="BI182" i="10" l="1"/>
  <c r="BJ182" i="10"/>
  <c r="G181" i="10"/>
  <c r="X5" i="10"/>
  <c r="Y5" i="10" s="1"/>
  <c r="AB12" i="10"/>
  <c r="AB43" i="10"/>
  <c r="Y36" i="10"/>
  <c r="Y97" i="10"/>
  <c r="U170" i="10"/>
  <c r="V170" i="10" s="1"/>
  <c r="N170" i="10"/>
  <c r="U175" i="10"/>
  <c r="V175" i="10" s="1"/>
  <c r="N175" i="10"/>
  <c r="AA105" i="10"/>
  <c r="AB105" i="10" s="1"/>
  <c r="AJ180" i="10"/>
  <c r="BB180" i="10"/>
  <c r="BM182" i="10"/>
  <c r="AR182" i="10" s="1"/>
  <c r="BD182" i="10"/>
  <c r="AY179" i="10"/>
  <c r="AZ179" i="10"/>
  <c r="BA179" i="10"/>
  <c r="AM183" i="10"/>
  <c r="AT183" i="10"/>
  <c r="AX177" i="10"/>
  <c r="BE177" i="10" s="1"/>
  <c r="AL181" i="10"/>
  <c r="AK181" i="10" s="1"/>
  <c r="AX179" i="10"/>
  <c r="AA13" i="10"/>
  <c r="AQ182" i="10"/>
  <c r="AP182" i="10"/>
  <c r="AO182" i="10"/>
  <c r="AS182" i="10"/>
  <c r="AL182" i="10" s="1"/>
  <c r="AH178" i="10"/>
  <c r="AZ178" i="10"/>
  <c r="D184" i="10"/>
  <c r="F183" i="10"/>
  <c r="BL183" i="10"/>
  <c r="BC180" i="10"/>
  <c r="X37" i="10"/>
  <c r="X98" i="10"/>
  <c r="AA44" i="10"/>
  <c r="X66" i="10"/>
  <c r="X128" i="10"/>
  <c r="AA74" i="10"/>
  <c r="AB74" i="10" s="1"/>
  <c r="AA136" i="10"/>
  <c r="AB136" i="10" s="1"/>
  <c r="V151" i="10"/>
  <c r="BI183" i="10" l="1"/>
  <c r="BJ183" i="10"/>
  <c r="W181" i="10"/>
  <c r="E181" i="10"/>
  <c r="G182" i="10"/>
  <c r="X6" i="10"/>
  <c r="Y6" i="10" s="1"/>
  <c r="AB13" i="10"/>
  <c r="AB44" i="10"/>
  <c r="Y37" i="10"/>
  <c r="Y128" i="10"/>
  <c r="Y66" i="10"/>
  <c r="Y98" i="10"/>
  <c r="U177" i="10"/>
  <c r="V177" i="10" s="1"/>
  <c r="N177" i="10"/>
  <c r="AA106" i="10"/>
  <c r="AB106" i="10" s="1"/>
  <c r="AK182" i="10"/>
  <c r="BB182" i="10" s="1"/>
  <c r="AJ181" i="10"/>
  <c r="BB181" i="10"/>
  <c r="BM183" i="10"/>
  <c r="AR183" i="10" s="1"/>
  <c r="BD183" i="10"/>
  <c r="BE179" i="10"/>
  <c r="BC181" i="10"/>
  <c r="AM184" i="10"/>
  <c r="AT184" i="10"/>
  <c r="AA14" i="10"/>
  <c r="AQ183" i="10"/>
  <c r="AP183" i="10"/>
  <c r="AO183" i="10"/>
  <c r="AS183" i="10"/>
  <c r="AL183" i="10" s="1"/>
  <c r="D185" i="10"/>
  <c r="F184" i="10"/>
  <c r="BL184" i="10"/>
  <c r="AI180" i="10"/>
  <c r="BA180" i="10"/>
  <c r="AG178" i="10"/>
  <c r="AY178" i="10"/>
  <c r="BC182" i="10"/>
  <c r="X38" i="10"/>
  <c r="X99" i="10"/>
  <c r="X129" i="10"/>
  <c r="X67" i="10"/>
  <c r="AA75" i="10"/>
  <c r="AB75" i="10" s="1"/>
  <c r="AA137" i="10"/>
  <c r="AB137" i="10" s="1"/>
  <c r="AA45" i="10"/>
  <c r="BI184" i="10" l="1"/>
  <c r="BJ184" i="10"/>
  <c r="E182" i="10"/>
  <c r="W182" i="10"/>
  <c r="G183" i="10"/>
  <c r="X7" i="10"/>
  <c r="Y7" i="10" s="1"/>
  <c r="AB14" i="10"/>
  <c r="AB45" i="10"/>
  <c r="Y38" i="10"/>
  <c r="Y67" i="10"/>
  <c r="Y129" i="10"/>
  <c r="Y99" i="10"/>
  <c r="AA107" i="10"/>
  <c r="AB107" i="10" s="1"/>
  <c r="U179" i="10"/>
  <c r="V179" i="10" s="1"/>
  <c r="N179" i="10"/>
  <c r="AJ182" i="10"/>
  <c r="AI182" i="10" s="1"/>
  <c r="AH182" i="10" s="1"/>
  <c r="AG182" i="10" s="1"/>
  <c r="AX182" i="10" s="1"/>
  <c r="AK183" i="10"/>
  <c r="BB183" i="10" s="1"/>
  <c r="BM184" i="10"/>
  <c r="AR184" i="10" s="1"/>
  <c r="BD184" i="10"/>
  <c r="AM185" i="10"/>
  <c r="AT185" i="10"/>
  <c r="AA15" i="10"/>
  <c r="D186" i="10"/>
  <c r="F185" i="10"/>
  <c r="BL185" i="10"/>
  <c r="BC183" i="10"/>
  <c r="AI181" i="10"/>
  <c r="BA181" i="10"/>
  <c r="AH180" i="10"/>
  <c r="AZ180" i="10"/>
  <c r="AX178" i="10"/>
  <c r="BE178" i="10" s="1"/>
  <c r="AQ184" i="10"/>
  <c r="AP184" i="10"/>
  <c r="AO184" i="10"/>
  <c r="AS184" i="10"/>
  <c r="AL184" i="10" s="1"/>
  <c r="X39" i="10"/>
  <c r="X100" i="10"/>
  <c r="X130" i="10"/>
  <c r="AA138" i="10"/>
  <c r="AB138" i="10" s="1"/>
  <c r="AA76" i="10"/>
  <c r="AB76" i="10" s="1"/>
  <c r="X68" i="10"/>
  <c r="AA46" i="10"/>
  <c r="W183" i="10" l="1"/>
  <c r="E183" i="10"/>
  <c r="X8" i="10"/>
  <c r="Y8" i="10" s="1"/>
  <c r="BJ185" i="10"/>
  <c r="BI185" i="10"/>
  <c r="G184" i="10"/>
  <c r="AB46" i="10"/>
  <c r="AB15" i="10"/>
  <c r="Y39" i="10"/>
  <c r="Y68" i="10"/>
  <c r="Y130" i="10"/>
  <c r="Y100" i="10"/>
  <c r="AA108" i="10"/>
  <c r="AB108" i="10" s="1"/>
  <c r="U178" i="10"/>
  <c r="V178" i="10" s="1"/>
  <c r="N178" i="10"/>
  <c r="BA182" i="10"/>
  <c r="AZ182" i="10"/>
  <c r="AY182" i="10"/>
  <c r="AJ183" i="10"/>
  <c r="AI183" i="10" s="1"/>
  <c r="AH183" i="10" s="1"/>
  <c r="AG183" i="10" s="1"/>
  <c r="AX183" i="10" s="1"/>
  <c r="AK184" i="10"/>
  <c r="BB184" i="10" s="1"/>
  <c r="BM185" i="10"/>
  <c r="AR185" i="10" s="1"/>
  <c r="BD185" i="10"/>
  <c r="AT186" i="10"/>
  <c r="AM186" i="10"/>
  <c r="AA16" i="10"/>
  <c r="BC184" i="10"/>
  <c r="AP185" i="10"/>
  <c r="AQ185" i="10"/>
  <c r="AS185" i="10"/>
  <c r="AO185" i="10"/>
  <c r="D187" i="10"/>
  <c r="F186" i="10"/>
  <c r="BL186" i="10"/>
  <c r="AG180" i="10"/>
  <c r="AX180" i="10" s="1"/>
  <c r="AY180" i="10"/>
  <c r="AH181" i="10"/>
  <c r="AZ181" i="10"/>
  <c r="X40" i="10"/>
  <c r="X101" i="10"/>
  <c r="X131" i="10"/>
  <c r="AA47" i="10"/>
  <c r="AA77" i="10"/>
  <c r="AB77" i="10" s="1"/>
  <c r="AA139" i="10"/>
  <c r="AB139" i="10" s="1"/>
  <c r="X69" i="10"/>
  <c r="G185" i="10" l="1"/>
  <c r="W185" i="10" s="1"/>
  <c r="X9" i="10"/>
  <c r="X10" i="10" s="1"/>
  <c r="X11" i="10" s="1"/>
  <c r="BI186" i="10"/>
  <c r="BJ186" i="10"/>
  <c r="W184" i="10"/>
  <c r="E184" i="10"/>
  <c r="AB16" i="10"/>
  <c r="AB47" i="10"/>
  <c r="Y40" i="10"/>
  <c r="Y101" i="10"/>
  <c r="Y131" i="10"/>
  <c r="Y69" i="10"/>
  <c r="AA109" i="10"/>
  <c r="AB109" i="10" s="1"/>
  <c r="BE182" i="10"/>
  <c r="AY183" i="10"/>
  <c r="BA183" i="10"/>
  <c r="AZ183" i="10"/>
  <c r="AJ184" i="10"/>
  <c r="AI184" i="10" s="1"/>
  <c r="AH184" i="10" s="1"/>
  <c r="AG184" i="10" s="1"/>
  <c r="AX184" i="10" s="1"/>
  <c r="BM186" i="10"/>
  <c r="AR186" i="10" s="1"/>
  <c r="AM187" i="10"/>
  <c r="AT187" i="10"/>
  <c r="BD186" i="10"/>
  <c r="AA17" i="10"/>
  <c r="X41" i="10"/>
  <c r="BE180" i="10"/>
  <c r="AL185" i="10"/>
  <c r="AK185" i="10" s="1"/>
  <c r="AQ186" i="10"/>
  <c r="AP186" i="10"/>
  <c r="AS186" i="10"/>
  <c r="AL186" i="10" s="1"/>
  <c r="AO186" i="10"/>
  <c r="AG181" i="10"/>
  <c r="AX181" i="10" s="1"/>
  <c r="AY181" i="10"/>
  <c r="D188" i="10"/>
  <c r="F187" i="10"/>
  <c r="BL187" i="10"/>
  <c r="X102" i="10"/>
  <c r="Y102" i="10" s="1"/>
  <c r="X132" i="10"/>
  <c r="X70" i="10"/>
  <c r="AA140" i="10"/>
  <c r="AB140" i="10" s="1"/>
  <c r="AA78" i="10"/>
  <c r="AB78" i="10" s="1"/>
  <c r="AA48" i="10"/>
  <c r="E185" i="10" l="1"/>
  <c r="Y9" i="10"/>
  <c r="BI187" i="10"/>
  <c r="BJ187" i="10"/>
  <c r="G186" i="10"/>
  <c r="BE183" i="10"/>
  <c r="U183" i="10" s="1"/>
  <c r="V183" i="10" s="1"/>
  <c r="AB48" i="10"/>
  <c r="AB17" i="10"/>
  <c r="Y41" i="10"/>
  <c r="Y10" i="10"/>
  <c r="Y11" i="10"/>
  <c r="Y70" i="10"/>
  <c r="Y132" i="10"/>
  <c r="AA110" i="10"/>
  <c r="AB110" i="10" s="1"/>
  <c r="U182" i="10"/>
  <c r="V182" i="10" s="1"/>
  <c r="N182" i="10"/>
  <c r="U180" i="10"/>
  <c r="V180" i="10" s="1"/>
  <c r="N180" i="10"/>
  <c r="AZ184" i="10"/>
  <c r="BA184" i="10"/>
  <c r="AK186" i="10"/>
  <c r="BB186" i="10" s="1"/>
  <c r="AY184" i="10"/>
  <c r="X12" i="10"/>
  <c r="BB185" i="10"/>
  <c r="AJ185" i="10"/>
  <c r="BD187" i="10"/>
  <c r="BM187" i="10"/>
  <c r="AR187" i="10" s="1"/>
  <c r="BC185" i="10"/>
  <c r="AA18" i="10"/>
  <c r="AM188" i="10"/>
  <c r="AT188" i="10"/>
  <c r="X42" i="10"/>
  <c r="BC186" i="10"/>
  <c r="BE181" i="10"/>
  <c r="AP187" i="10"/>
  <c r="AO187" i="10"/>
  <c r="AS187" i="10"/>
  <c r="AL187" i="10" s="1"/>
  <c r="AQ187" i="10"/>
  <c r="D189" i="10"/>
  <c r="F188" i="10"/>
  <c r="BL188" i="10"/>
  <c r="X133" i="10"/>
  <c r="X103" i="10"/>
  <c r="Y103" i="10" s="1"/>
  <c r="AA141" i="10"/>
  <c r="AB141" i="10" s="1"/>
  <c r="X71" i="10"/>
  <c r="AA49" i="10"/>
  <c r="AA79" i="10"/>
  <c r="AB79" i="10" s="1"/>
  <c r="N183" i="10" l="1"/>
  <c r="W186" i="10"/>
  <c r="E186" i="10"/>
  <c r="BI188" i="10"/>
  <c r="BJ188" i="10"/>
  <c r="G187" i="10"/>
  <c r="AB18" i="10"/>
  <c r="AB49" i="10"/>
  <c r="Y42" i="10"/>
  <c r="Y12" i="10"/>
  <c r="Y133" i="10"/>
  <c r="Y71" i="10"/>
  <c r="AA111" i="10"/>
  <c r="AB111" i="10" s="1"/>
  <c r="U181" i="10"/>
  <c r="V181" i="10" s="1"/>
  <c r="N181" i="10"/>
  <c r="BE184" i="10"/>
  <c r="X13" i="10"/>
  <c r="AJ186" i="10"/>
  <c r="AI186" i="10" s="1"/>
  <c r="AH186" i="10" s="1"/>
  <c r="AG186" i="10" s="1"/>
  <c r="AX186" i="10" s="1"/>
  <c r="AK187" i="10"/>
  <c r="AJ187" i="10" s="1"/>
  <c r="AI187" i="10" s="1"/>
  <c r="AH187" i="10" s="1"/>
  <c r="AG187" i="10" s="1"/>
  <c r="AX187" i="10" s="1"/>
  <c r="BM188" i="10"/>
  <c r="AR188" i="10" s="1"/>
  <c r="BD188" i="10"/>
  <c r="AA19" i="10"/>
  <c r="AM189" i="10"/>
  <c r="AT189" i="10"/>
  <c r="X134" i="10"/>
  <c r="X43" i="10"/>
  <c r="AQ188" i="10"/>
  <c r="AP188" i="10"/>
  <c r="AO188" i="10"/>
  <c r="AS188" i="10"/>
  <c r="D190" i="10"/>
  <c r="F189" i="10"/>
  <c r="BL189" i="10"/>
  <c r="AI185" i="10"/>
  <c r="BA185" i="10"/>
  <c r="BC187" i="10"/>
  <c r="X104" i="10"/>
  <c r="Y104" i="10" s="1"/>
  <c r="X72" i="10"/>
  <c r="AA142" i="10"/>
  <c r="AB142" i="10" s="1"/>
  <c r="AA80" i="10"/>
  <c r="AB80" i="10" s="1"/>
  <c r="AA50" i="10"/>
  <c r="G188" i="10" l="1"/>
  <c r="BJ189" i="10"/>
  <c r="BI189" i="10"/>
  <c r="W187" i="10"/>
  <c r="E187" i="10"/>
  <c r="AB19" i="10"/>
  <c r="AB50" i="10"/>
  <c r="Y13" i="10"/>
  <c r="Y43" i="10"/>
  <c r="Y134" i="10"/>
  <c r="Y72" i="10"/>
  <c r="AA112" i="10"/>
  <c r="AB112" i="10" s="1"/>
  <c r="AY186" i="10"/>
  <c r="U184" i="10"/>
  <c r="V184" i="10" s="1"/>
  <c r="N184" i="10"/>
  <c r="BA186" i="10"/>
  <c r="AZ186" i="10"/>
  <c r="X14" i="10"/>
  <c r="BB187" i="10"/>
  <c r="BM189" i="10"/>
  <c r="AR189" i="10" s="1"/>
  <c r="BD189" i="10"/>
  <c r="X44" i="10"/>
  <c r="AA20" i="10"/>
  <c r="AT190" i="10"/>
  <c r="AM190" i="10"/>
  <c r="X135" i="10"/>
  <c r="AY187" i="10"/>
  <c r="BA187" i="10"/>
  <c r="AH185" i="10"/>
  <c r="AZ185" i="10"/>
  <c r="AZ187" i="10"/>
  <c r="AL188" i="10"/>
  <c r="AK188" i="10" s="1"/>
  <c r="D191" i="10"/>
  <c r="F190" i="10"/>
  <c r="BL190" i="10"/>
  <c r="AQ189" i="10"/>
  <c r="AP189" i="10"/>
  <c r="AO189" i="10"/>
  <c r="AS189" i="10"/>
  <c r="AL189" i="10" s="1"/>
  <c r="X105" i="10"/>
  <c r="Y105" i="10" s="1"/>
  <c r="AA51" i="10"/>
  <c r="AA143" i="10"/>
  <c r="AB143" i="10" s="1"/>
  <c r="AA81" i="10"/>
  <c r="AB81" i="10" s="1"/>
  <c r="X73" i="10"/>
  <c r="BE186" i="10" l="1"/>
  <c r="U186" i="10" s="1"/>
  <c r="V186" i="10" s="1"/>
  <c r="G189" i="10"/>
  <c r="E188" i="10"/>
  <c r="W188" i="10"/>
  <c r="BI190" i="10"/>
  <c r="BJ190" i="10"/>
  <c r="AB51" i="10"/>
  <c r="AB20" i="10"/>
  <c r="Y44" i="10"/>
  <c r="Y14" i="10"/>
  <c r="Y135" i="10"/>
  <c r="Y73" i="10"/>
  <c r="AA113" i="10"/>
  <c r="AB113" i="10" s="1"/>
  <c r="AK189" i="10"/>
  <c r="AJ189" i="10" s="1"/>
  <c r="AI189" i="10" s="1"/>
  <c r="AH189" i="10" s="1"/>
  <c r="AG189" i="10" s="1"/>
  <c r="AX189" i="10" s="1"/>
  <c r="X15" i="10"/>
  <c r="AJ188" i="10"/>
  <c r="BB188" i="10"/>
  <c r="BM190" i="10"/>
  <c r="AR190" i="10" s="1"/>
  <c r="AA21" i="10"/>
  <c r="X136" i="10"/>
  <c r="BC188" i="10"/>
  <c r="X45" i="10"/>
  <c r="AM191" i="10"/>
  <c r="AT191" i="10"/>
  <c r="BD190" i="10"/>
  <c r="BE187" i="10"/>
  <c r="AP190" i="10"/>
  <c r="AS190" i="10"/>
  <c r="AL190" i="10" s="1"/>
  <c r="AQ190" i="10"/>
  <c r="AO190" i="10"/>
  <c r="BC189" i="10"/>
  <c r="D192" i="10"/>
  <c r="F191" i="10"/>
  <c r="BL191" i="10"/>
  <c r="AG185" i="10"/>
  <c r="AY185" i="10"/>
  <c r="X106" i="10"/>
  <c r="Y106" i="10" s="1"/>
  <c r="AA144" i="10"/>
  <c r="AB144" i="10" s="1"/>
  <c r="X74" i="10"/>
  <c r="AA82" i="10"/>
  <c r="AB82" i="10" s="1"/>
  <c r="AA52" i="10"/>
  <c r="N186" i="10" l="1"/>
  <c r="G190" i="10"/>
  <c r="W190" i="10" s="1"/>
  <c r="W189" i="10"/>
  <c r="E189" i="10"/>
  <c r="E190" i="10"/>
  <c r="BI191" i="10"/>
  <c r="BJ191" i="10"/>
  <c r="AB52" i="10"/>
  <c r="AB21" i="10"/>
  <c r="Y15" i="10"/>
  <c r="Y45" i="10"/>
  <c r="AA114" i="10"/>
  <c r="AA115" i="10" s="1"/>
  <c r="AB115" i="10" s="1"/>
  <c r="Y74" i="10"/>
  <c r="Y136" i="10"/>
  <c r="U187" i="10"/>
  <c r="V187" i="10" s="1"/>
  <c r="N187" i="10"/>
  <c r="BB189" i="10"/>
  <c r="AK190" i="10"/>
  <c r="BB190" i="10" s="1"/>
  <c r="X16" i="10"/>
  <c r="AA22" i="10"/>
  <c r="BM191" i="10"/>
  <c r="AR191" i="10" s="1"/>
  <c r="X137" i="10"/>
  <c r="X46" i="10"/>
  <c r="BD191" i="10"/>
  <c r="AM192" i="10"/>
  <c r="AT192" i="10"/>
  <c r="AY189" i="10"/>
  <c r="BC190" i="10"/>
  <c r="AX185" i="10"/>
  <c r="BE185" i="10" s="1"/>
  <c r="AP191" i="10"/>
  <c r="AQ191" i="10"/>
  <c r="AO191" i="10"/>
  <c r="AS191" i="10"/>
  <c r="AL191" i="10" s="1"/>
  <c r="AI188" i="10"/>
  <c r="BA188" i="10"/>
  <c r="BA189" i="10"/>
  <c r="D193" i="10"/>
  <c r="F192" i="10"/>
  <c r="BL192" i="10"/>
  <c r="AZ189" i="10"/>
  <c r="X107" i="10"/>
  <c r="Y107" i="10" s="1"/>
  <c r="AA53" i="10"/>
  <c r="AB53" i="10" s="1"/>
  <c r="AA145" i="10"/>
  <c r="AB145" i="10" s="1"/>
  <c r="AA83" i="10"/>
  <c r="AB83" i="10" s="1"/>
  <c r="X75" i="10"/>
  <c r="G191" i="10" l="1"/>
  <c r="BJ192" i="10"/>
  <c r="BI192" i="10"/>
  <c r="G192" i="10" s="1"/>
  <c r="W192" i="10" s="1"/>
  <c r="AB22" i="10"/>
  <c r="Y46" i="10"/>
  <c r="Y16" i="10"/>
  <c r="AB114" i="10"/>
  <c r="Y75" i="10"/>
  <c r="Y137" i="10"/>
  <c r="U185" i="10"/>
  <c r="V185" i="10" s="1"/>
  <c r="N185" i="10"/>
  <c r="AA23" i="10"/>
  <c r="AJ190" i="10"/>
  <c r="AI190" i="10" s="1"/>
  <c r="AH190" i="10" s="1"/>
  <c r="AG190" i="10" s="1"/>
  <c r="AX190" i="10" s="1"/>
  <c r="X17" i="10"/>
  <c r="AK191" i="10"/>
  <c r="BB191" i="10" s="1"/>
  <c r="X47" i="10"/>
  <c r="X138" i="10"/>
  <c r="BM192" i="10"/>
  <c r="AR192" i="10" s="1"/>
  <c r="BD192" i="10"/>
  <c r="AT193" i="10"/>
  <c r="AM193" i="10"/>
  <c r="BE189" i="10"/>
  <c r="AH188" i="10"/>
  <c r="AZ188" i="10"/>
  <c r="BC191" i="10"/>
  <c r="D194" i="10"/>
  <c r="F193" i="10"/>
  <c r="BL193" i="10"/>
  <c r="AQ192" i="10"/>
  <c r="AP192" i="10"/>
  <c r="AO192" i="10"/>
  <c r="AS192" i="10"/>
  <c r="AL192" i="10" s="1"/>
  <c r="X108" i="10"/>
  <c r="Y108" i="10" s="1"/>
  <c r="AA84" i="10"/>
  <c r="AB84" i="10" s="1"/>
  <c r="X76" i="10"/>
  <c r="AA116" i="10"/>
  <c r="AB116" i="10" s="1"/>
  <c r="AA146" i="10"/>
  <c r="AB146" i="10" s="1"/>
  <c r="AA54" i="10"/>
  <c r="AB54" i="10" s="1"/>
  <c r="E191" i="10" l="1"/>
  <c r="W191" i="10"/>
  <c r="E192" i="10"/>
  <c r="BI193" i="10"/>
  <c r="BJ193" i="10"/>
  <c r="AZ190" i="10"/>
  <c r="BA190" i="10"/>
  <c r="AB23" i="10"/>
  <c r="Y47" i="10"/>
  <c r="Y17" i="10"/>
  <c r="Y138" i="10"/>
  <c r="Y76" i="10"/>
  <c r="AY190" i="10"/>
  <c r="U189" i="10"/>
  <c r="V189" i="10" s="1"/>
  <c r="N189" i="10"/>
  <c r="AA24" i="10"/>
  <c r="X18" i="10"/>
  <c r="AJ191" i="10"/>
  <c r="AI191" i="10" s="1"/>
  <c r="AH191" i="10" s="1"/>
  <c r="AG191" i="10" s="1"/>
  <c r="AX191" i="10" s="1"/>
  <c r="AK192" i="10"/>
  <c r="BB192" i="10" s="1"/>
  <c r="X48" i="10"/>
  <c r="X139" i="10"/>
  <c r="BM193" i="10"/>
  <c r="AR193" i="10" s="1"/>
  <c r="AM194" i="10"/>
  <c r="AT194" i="10"/>
  <c r="BD193" i="10"/>
  <c r="AP193" i="10"/>
  <c r="AO193" i="10"/>
  <c r="AS193" i="10"/>
  <c r="AL193" i="10" s="1"/>
  <c r="AQ193" i="10"/>
  <c r="D195" i="10"/>
  <c r="F194" i="10"/>
  <c r="BL194" i="10"/>
  <c r="BC192" i="10"/>
  <c r="AG188" i="10"/>
  <c r="AY188" i="10"/>
  <c r="X109" i="10"/>
  <c r="Y109" i="10" s="1"/>
  <c r="AA117" i="10"/>
  <c r="AB117" i="10" s="1"/>
  <c r="AA85" i="10"/>
  <c r="AB85" i="10" s="1"/>
  <c r="AA55" i="10"/>
  <c r="AB55" i="10" s="1"/>
  <c r="AA147" i="10"/>
  <c r="AB147" i="10" s="1"/>
  <c r="X77" i="10"/>
  <c r="BE190" i="10" l="1"/>
  <c r="U190" i="10" s="1"/>
  <c r="V190" i="10" s="1"/>
  <c r="BI194" i="10"/>
  <c r="BJ194" i="10"/>
  <c r="G193" i="10"/>
  <c r="AB24" i="10"/>
  <c r="AA25" i="10"/>
  <c r="AA26" i="10" s="1"/>
  <c r="Y48" i="10"/>
  <c r="Y18" i="10"/>
  <c r="Y139" i="10"/>
  <c r="Y77" i="10"/>
  <c r="X19" i="10"/>
  <c r="BA191" i="10"/>
  <c r="AY191" i="10"/>
  <c r="AZ191" i="10"/>
  <c r="AJ192" i="10"/>
  <c r="AI192" i="10" s="1"/>
  <c r="AH192" i="10" s="1"/>
  <c r="AG192" i="10" s="1"/>
  <c r="AX192" i="10" s="1"/>
  <c r="AK193" i="10"/>
  <c r="BB193" i="10" s="1"/>
  <c r="X140" i="10"/>
  <c r="X49" i="10"/>
  <c r="BD194" i="10"/>
  <c r="BM194" i="10"/>
  <c r="AR194" i="10" s="1"/>
  <c r="AM195" i="10"/>
  <c r="AT195" i="10"/>
  <c r="AQ194" i="10"/>
  <c r="AP194" i="10"/>
  <c r="AO194" i="10"/>
  <c r="AS194" i="10"/>
  <c r="AL194" i="10" s="1"/>
  <c r="D196" i="10"/>
  <c r="F195" i="10"/>
  <c r="BL195" i="10"/>
  <c r="BC193" i="10"/>
  <c r="AX188" i="10"/>
  <c r="BE188" i="10" s="1"/>
  <c r="X110" i="10"/>
  <c r="Y110" i="10" s="1"/>
  <c r="AA118" i="10"/>
  <c r="AB118" i="10" s="1"/>
  <c r="X78" i="10"/>
  <c r="AA148" i="10"/>
  <c r="AB148" i="10" s="1"/>
  <c r="AA56" i="10"/>
  <c r="AB56" i="10" s="1"/>
  <c r="AA86" i="10"/>
  <c r="AB86" i="10" s="1"/>
  <c r="N190" i="10" l="1"/>
  <c r="BI195" i="10"/>
  <c r="BJ195" i="10"/>
  <c r="W193" i="10"/>
  <c r="E193" i="10"/>
  <c r="G194" i="10"/>
  <c r="AB25" i="10"/>
  <c r="AB26" i="10"/>
  <c r="Y49" i="10"/>
  <c r="Y19" i="10"/>
  <c r="Y140" i="10"/>
  <c r="Y78" i="10"/>
  <c r="BA192" i="10"/>
  <c r="U188" i="10"/>
  <c r="V188" i="10" s="1"/>
  <c r="N188" i="10"/>
  <c r="X20" i="10"/>
  <c r="AY192" i="10"/>
  <c r="BE191" i="10"/>
  <c r="AZ192" i="10"/>
  <c r="AJ193" i="10"/>
  <c r="AI193" i="10" s="1"/>
  <c r="AH193" i="10" s="1"/>
  <c r="AG193" i="10" s="1"/>
  <c r="AX193" i="10" s="1"/>
  <c r="AK194" i="10"/>
  <c r="BB194" i="10" s="1"/>
  <c r="X50" i="10"/>
  <c r="X141" i="10"/>
  <c r="BD195" i="10"/>
  <c r="BM195" i="10"/>
  <c r="AR195" i="10" s="1"/>
  <c r="AM196" i="10"/>
  <c r="AT196" i="10"/>
  <c r="BC194" i="10"/>
  <c r="AQ195" i="10"/>
  <c r="AP195" i="10"/>
  <c r="AO195" i="10"/>
  <c r="AS195" i="10"/>
  <c r="AL195" i="10" s="1"/>
  <c r="D197" i="10"/>
  <c r="F196" i="10"/>
  <c r="BL196" i="10"/>
  <c r="X111" i="10"/>
  <c r="Y111" i="10" s="1"/>
  <c r="AA87" i="10"/>
  <c r="AB87" i="10" s="1"/>
  <c r="AA149" i="10"/>
  <c r="AB149" i="10" s="1"/>
  <c r="AA57" i="10"/>
  <c r="AB57" i="10" s="1"/>
  <c r="AA27" i="10"/>
  <c r="X79" i="10"/>
  <c r="AA119" i="10"/>
  <c r="AB119" i="10" s="1"/>
  <c r="BI196" i="10" l="1"/>
  <c r="BJ196" i="10"/>
  <c r="E194" i="10"/>
  <c r="W194" i="10"/>
  <c r="G195" i="10"/>
  <c r="AB27" i="10"/>
  <c r="Y20" i="10"/>
  <c r="Y50" i="10"/>
  <c r="Y79" i="10"/>
  <c r="Y141" i="10"/>
  <c r="U191" i="10"/>
  <c r="V191" i="10" s="1"/>
  <c r="N191" i="10"/>
  <c r="X21" i="10"/>
  <c r="AJ194" i="10"/>
  <c r="AI194" i="10" s="1"/>
  <c r="AH194" i="10" s="1"/>
  <c r="AG194" i="10" s="1"/>
  <c r="AX194" i="10" s="1"/>
  <c r="BE192" i="10"/>
  <c r="X51" i="10"/>
  <c r="AY193" i="10"/>
  <c r="BA193" i="10"/>
  <c r="AZ193" i="10"/>
  <c r="AK195" i="10"/>
  <c r="AJ195" i="10" s="1"/>
  <c r="AI195" i="10" s="1"/>
  <c r="AH195" i="10" s="1"/>
  <c r="AG195" i="10" s="1"/>
  <c r="AX195" i="10" s="1"/>
  <c r="X142" i="10"/>
  <c r="BD196" i="10"/>
  <c r="BM196" i="10"/>
  <c r="AR196" i="10" s="1"/>
  <c r="AM197" i="10"/>
  <c r="AT197" i="10"/>
  <c r="AO196" i="10"/>
  <c r="AQ196" i="10"/>
  <c r="AS196" i="10"/>
  <c r="AL196" i="10" s="1"/>
  <c r="AP196" i="10"/>
  <c r="D198" i="10"/>
  <c r="F197" i="10"/>
  <c r="BL197" i="10"/>
  <c r="BC195" i="10"/>
  <c r="X112" i="10"/>
  <c r="Y112" i="10" s="1"/>
  <c r="AA28" i="10"/>
  <c r="AA150" i="10"/>
  <c r="AB150" i="10" s="1"/>
  <c r="AA120" i="10"/>
  <c r="AB120" i="10" s="1"/>
  <c r="AA88" i="10"/>
  <c r="AB88" i="10" s="1"/>
  <c r="X80" i="10"/>
  <c r="AA58" i="10"/>
  <c r="AB58" i="10" s="1"/>
  <c r="W195" i="10" l="1"/>
  <c r="E195" i="10"/>
  <c r="BJ197" i="10"/>
  <c r="BI197" i="10"/>
  <c r="G196" i="10"/>
  <c r="AB28" i="10"/>
  <c r="Y21" i="10"/>
  <c r="Y51" i="10"/>
  <c r="Y80" i="10"/>
  <c r="Y142" i="10"/>
  <c r="U192" i="10"/>
  <c r="V192" i="10" s="1"/>
  <c r="N192" i="10"/>
  <c r="X52" i="10"/>
  <c r="X53" i="10" s="1"/>
  <c r="AY194" i="10"/>
  <c r="BA194" i="10"/>
  <c r="AZ194" i="10"/>
  <c r="X22" i="10"/>
  <c r="Y22" i="10" s="1"/>
  <c r="BE193" i="10"/>
  <c r="BB195" i="10"/>
  <c r="X143" i="10"/>
  <c r="AK196" i="10"/>
  <c r="AJ196" i="10" s="1"/>
  <c r="AI196" i="10" s="1"/>
  <c r="AH196" i="10" s="1"/>
  <c r="AG196" i="10" s="1"/>
  <c r="AX196" i="10" s="1"/>
  <c r="BD197" i="10"/>
  <c r="BM197" i="10"/>
  <c r="AR197" i="10" s="1"/>
  <c r="AT198" i="10"/>
  <c r="AM198" i="10"/>
  <c r="AY195" i="10"/>
  <c r="AZ195" i="10"/>
  <c r="D199" i="10"/>
  <c r="F198" i="10"/>
  <c r="BL198" i="10"/>
  <c r="BC196" i="10"/>
  <c r="AP197" i="10"/>
  <c r="AO197" i="10"/>
  <c r="AS197" i="10"/>
  <c r="AQ197" i="10"/>
  <c r="BA195" i="10"/>
  <c r="X113" i="10"/>
  <c r="Y113" i="10" s="1"/>
  <c r="AA59" i="10"/>
  <c r="AB59" i="10" s="1"/>
  <c r="AA121" i="10"/>
  <c r="AB121" i="10" s="1"/>
  <c r="X81" i="10"/>
  <c r="AA151" i="10"/>
  <c r="AB151" i="10" s="1"/>
  <c r="AA29" i="10"/>
  <c r="AA89" i="10"/>
  <c r="AB89" i="10" s="1"/>
  <c r="G197" i="10" l="1"/>
  <c r="W196" i="10"/>
  <c r="E196" i="10"/>
  <c r="BI198" i="10"/>
  <c r="BJ198" i="10"/>
  <c r="AB29" i="10"/>
  <c r="Y52" i="10"/>
  <c r="Y143" i="10"/>
  <c r="Y81" i="10"/>
  <c r="Y53" i="10"/>
  <c r="BE194" i="10"/>
  <c r="U193" i="10"/>
  <c r="V193" i="10" s="1"/>
  <c r="N193" i="10"/>
  <c r="X23" i="10"/>
  <c r="Y23" i="10" s="1"/>
  <c r="X144" i="10"/>
  <c r="BB196" i="10"/>
  <c r="BM198" i="10"/>
  <c r="AR198" i="10" s="1"/>
  <c r="AM199" i="10"/>
  <c r="AT199" i="10"/>
  <c r="BD198" i="10"/>
  <c r="BE195" i="10"/>
  <c r="AY196" i="10"/>
  <c r="AQ198" i="10"/>
  <c r="AP198" i="10"/>
  <c r="AO198" i="10"/>
  <c r="AS198" i="10"/>
  <c r="AL197" i="10"/>
  <c r="AK197" i="10" s="1"/>
  <c r="D200" i="10"/>
  <c r="F199" i="10"/>
  <c r="BL199" i="10"/>
  <c r="AZ196" i="10"/>
  <c r="BA196" i="10"/>
  <c r="X114" i="10"/>
  <c r="Y114" i="10" s="1"/>
  <c r="AA122" i="10"/>
  <c r="AB122" i="10" s="1"/>
  <c r="AA90" i="10"/>
  <c r="AB90" i="10" s="1"/>
  <c r="AA152" i="10"/>
  <c r="AB152" i="10" s="1"/>
  <c r="AA30" i="10"/>
  <c r="X82" i="10"/>
  <c r="AA60" i="10"/>
  <c r="AB60" i="10" s="1"/>
  <c r="X54" i="10"/>
  <c r="W197" i="10" l="1"/>
  <c r="E197" i="10"/>
  <c r="BI199" i="10"/>
  <c r="BJ199" i="10"/>
  <c r="G198" i="10"/>
  <c r="AB30" i="10"/>
  <c r="Y82" i="10"/>
  <c r="Y144" i="10"/>
  <c r="Y54" i="10"/>
  <c r="U195" i="10"/>
  <c r="V195" i="10" s="1"/>
  <c r="N195" i="10"/>
  <c r="U194" i="10"/>
  <c r="V194" i="10" s="1"/>
  <c r="N194" i="10"/>
  <c r="X24" i="10"/>
  <c r="Y24" i="10" s="1"/>
  <c r="X145" i="10"/>
  <c r="AJ197" i="10"/>
  <c r="BB197" i="10"/>
  <c r="BM199" i="10"/>
  <c r="AR199" i="10" s="1"/>
  <c r="BD199" i="10"/>
  <c r="AM200" i="10"/>
  <c r="AT200" i="10"/>
  <c r="BE196" i="10"/>
  <c r="AL198" i="10"/>
  <c r="AK198" i="10" s="1"/>
  <c r="AQ199" i="10"/>
  <c r="AP199" i="10"/>
  <c r="AO199" i="10"/>
  <c r="AS199" i="10"/>
  <c r="AL199" i="10" s="1"/>
  <c r="D201" i="10"/>
  <c r="F200" i="10"/>
  <c r="BL200" i="10"/>
  <c r="BC197" i="10"/>
  <c r="X115" i="10"/>
  <c r="Y115" i="10" s="1"/>
  <c r="X83" i="10"/>
  <c r="AA31" i="10"/>
  <c r="AA153" i="10"/>
  <c r="AB153" i="10" s="1"/>
  <c r="AA91" i="10"/>
  <c r="AB91" i="10" s="1"/>
  <c r="AA123" i="10"/>
  <c r="AB123" i="10" s="1"/>
  <c r="AA61" i="10"/>
  <c r="AB61" i="10" s="1"/>
  <c r="X55" i="10"/>
  <c r="BJ200" i="10" l="1"/>
  <c r="BI200" i="10"/>
  <c r="W198" i="10"/>
  <c r="E198" i="10"/>
  <c r="G199" i="10"/>
  <c r="AB31" i="10"/>
  <c r="Y83" i="10"/>
  <c r="Y145" i="10"/>
  <c r="Y55" i="10"/>
  <c r="U196" i="10"/>
  <c r="V196" i="10" s="1"/>
  <c r="N196" i="10"/>
  <c r="X25" i="10"/>
  <c r="Y25" i="10" s="1"/>
  <c r="X146" i="10"/>
  <c r="AK199" i="10"/>
  <c r="BB199" i="10" s="1"/>
  <c r="BB198" i="10"/>
  <c r="AJ198" i="10"/>
  <c r="BM200" i="10"/>
  <c r="AR200" i="10" s="1"/>
  <c r="BD200" i="10"/>
  <c r="AM201" i="10"/>
  <c r="AT201" i="10"/>
  <c r="BC199" i="10"/>
  <c r="AP200" i="10"/>
  <c r="AQ200" i="10"/>
  <c r="AO200" i="10"/>
  <c r="AS200" i="10"/>
  <c r="AL200" i="10" s="1"/>
  <c r="D202" i="10"/>
  <c r="F201" i="10"/>
  <c r="BL201" i="10"/>
  <c r="BC198" i="10"/>
  <c r="AI197" i="10"/>
  <c r="BA197" i="10"/>
  <c r="X116" i="10"/>
  <c r="Y116" i="10" s="1"/>
  <c r="AA62" i="10"/>
  <c r="AB62" i="10" s="1"/>
  <c r="AA124" i="10"/>
  <c r="AB124" i="10" s="1"/>
  <c r="AA154" i="10"/>
  <c r="AB154" i="10" s="1"/>
  <c r="AA92" i="10"/>
  <c r="AB92" i="10" s="1"/>
  <c r="AA32" i="10"/>
  <c r="X84" i="10"/>
  <c r="X56" i="10"/>
  <c r="G200" i="10" l="1"/>
  <c r="W200" i="10" s="1"/>
  <c r="E200" i="10"/>
  <c r="E199" i="10"/>
  <c r="W199" i="10"/>
  <c r="BI201" i="10"/>
  <c r="BJ201" i="10"/>
  <c r="AB32" i="10"/>
  <c r="Y84" i="10"/>
  <c r="Y146" i="10"/>
  <c r="Y56" i="10"/>
  <c r="X26" i="10"/>
  <c r="Y26" i="10" s="1"/>
  <c r="X147" i="10"/>
  <c r="AJ199" i="10"/>
  <c r="AI199" i="10" s="1"/>
  <c r="AH199" i="10" s="1"/>
  <c r="AG199" i="10" s="1"/>
  <c r="AX199" i="10" s="1"/>
  <c r="AK200" i="10"/>
  <c r="BB200" i="10" s="1"/>
  <c r="BM201" i="10"/>
  <c r="AR201" i="10" s="1"/>
  <c r="BD201" i="10"/>
  <c r="AM202" i="10"/>
  <c r="AT202" i="10"/>
  <c r="AI198" i="10"/>
  <c r="BA198" i="10"/>
  <c r="AQ201" i="10"/>
  <c r="AP201" i="10"/>
  <c r="AO201" i="10"/>
  <c r="AS201" i="10"/>
  <c r="AL201" i="10" s="1"/>
  <c r="D203" i="10"/>
  <c r="F202" i="10"/>
  <c r="BL202" i="10"/>
  <c r="AH197" i="10"/>
  <c r="AZ197" i="10"/>
  <c r="BC200" i="10"/>
  <c r="X117" i="10"/>
  <c r="Y117" i="10" s="1"/>
  <c r="AA33" i="10"/>
  <c r="AA155" i="10"/>
  <c r="AB155" i="10" s="1"/>
  <c r="AA63" i="10"/>
  <c r="AB63" i="10" s="1"/>
  <c r="AA125" i="10"/>
  <c r="AB125" i="10" s="1"/>
  <c r="AA93" i="10"/>
  <c r="AB93" i="10" s="1"/>
  <c r="X85" i="10"/>
  <c r="X57" i="10"/>
  <c r="G201" i="10" l="1"/>
  <c r="BI202" i="10"/>
  <c r="BJ202" i="10"/>
  <c r="AB33" i="10"/>
  <c r="Y57" i="10"/>
  <c r="Y147" i="10"/>
  <c r="Y85" i="10"/>
  <c r="X27" i="10"/>
  <c r="Y27" i="10" s="1"/>
  <c r="X148" i="10"/>
  <c r="AZ199" i="10"/>
  <c r="AK201" i="10"/>
  <c r="BB201" i="10" s="1"/>
  <c r="AY199" i="10"/>
  <c r="BA199" i="10"/>
  <c r="AJ200" i="10"/>
  <c r="AI200" i="10" s="1"/>
  <c r="AH200" i="10" s="1"/>
  <c r="AG200" i="10" s="1"/>
  <c r="AX200" i="10" s="1"/>
  <c r="BM202" i="10"/>
  <c r="AR202" i="10" s="1"/>
  <c r="BD202" i="10"/>
  <c r="AT203" i="10"/>
  <c r="AM203" i="10"/>
  <c r="AG197" i="10"/>
  <c r="AY197" i="10"/>
  <c r="AQ202" i="10"/>
  <c r="AO202" i="10"/>
  <c r="AS202" i="10"/>
  <c r="AL202" i="10" s="1"/>
  <c r="AP202" i="10"/>
  <c r="BC201" i="10"/>
  <c r="D204" i="10"/>
  <c r="F203" i="10"/>
  <c r="BL203" i="10"/>
  <c r="AH198" i="10"/>
  <c r="AZ198" i="10"/>
  <c r="AA156" i="10"/>
  <c r="AB156" i="10" s="1"/>
  <c r="X118" i="10"/>
  <c r="Y118" i="10" s="1"/>
  <c r="AA126" i="10"/>
  <c r="AB126" i="10" s="1"/>
  <c r="X86" i="10"/>
  <c r="AA64" i="10"/>
  <c r="AB64" i="10" s="1"/>
  <c r="AA94" i="10"/>
  <c r="AB94" i="10" s="1"/>
  <c r="AA34" i="10"/>
  <c r="X58" i="10"/>
  <c r="G202" i="10" l="1"/>
  <c r="W202" i="10" s="1"/>
  <c r="BI203" i="10"/>
  <c r="BJ203" i="10"/>
  <c r="W201" i="10"/>
  <c r="E201" i="10"/>
  <c r="AB34" i="10"/>
  <c r="Y86" i="10"/>
  <c r="Y58" i="10"/>
  <c r="Y148" i="10"/>
  <c r="X28" i="10"/>
  <c r="Y28" i="10" s="1"/>
  <c r="X149" i="10"/>
  <c r="BE199" i="10"/>
  <c r="AJ201" i="10"/>
  <c r="AI201" i="10" s="1"/>
  <c r="AH201" i="10" s="1"/>
  <c r="AG201" i="10" s="1"/>
  <c r="AX201" i="10" s="1"/>
  <c r="AY200" i="10"/>
  <c r="BA200" i="10"/>
  <c r="AZ200" i="10"/>
  <c r="AK202" i="10"/>
  <c r="AJ202" i="10" s="1"/>
  <c r="AI202" i="10" s="1"/>
  <c r="AH202" i="10" s="1"/>
  <c r="AG202" i="10" s="1"/>
  <c r="AX202" i="10" s="1"/>
  <c r="BM203" i="10"/>
  <c r="AR203" i="10" s="1"/>
  <c r="AM204" i="10"/>
  <c r="AT204" i="10"/>
  <c r="BD203" i="10"/>
  <c r="D205" i="10"/>
  <c r="F204" i="10"/>
  <c r="BL204" i="10"/>
  <c r="BC202" i="10"/>
  <c r="AG198" i="10"/>
  <c r="AY198" i="10"/>
  <c r="AP203" i="10"/>
  <c r="AO203" i="10"/>
  <c r="AS203" i="10"/>
  <c r="AL203" i="10" s="1"/>
  <c r="AQ203" i="10"/>
  <c r="AX197" i="10"/>
  <c r="BE197" i="10" s="1"/>
  <c r="AA157" i="10"/>
  <c r="AB157" i="10" s="1"/>
  <c r="X119" i="10"/>
  <c r="Y119" i="10" s="1"/>
  <c r="AA35" i="10"/>
  <c r="AB35" i="10" s="1"/>
  <c r="X87" i="10"/>
  <c r="AA95" i="10"/>
  <c r="AB95" i="10" s="1"/>
  <c r="AA65" i="10"/>
  <c r="AB65" i="10" s="1"/>
  <c r="AA127" i="10"/>
  <c r="AB127" i="10" s="1"/>
  <c r="X59" i="10"/>
  <c r="E202" i="10" l="1"/>
  <c r="BI204" i="10"/>
  <c r="BJ204" i="10"/>
  <c r="G203" i="10"/>
  <c r="Y87" i="10"/>
  <c r="Y59" i="10"/>
  <c r="Y149" i="10"/>
  <c r="U199" i="10"/>
  <c r="V199" i="10" s="1"/>
  <c r="N199" i="10"/>
  <c r="U197" i="10"/>
  <c r="V197" i="10" s="1"/>
  <c r="N197" i="10"/>
  <c r="BE200" i="10"/>
  <c r="BA201" i="10"/>
  <c r="X29" i="10"/>
  <c r="Y29" i="10" s="1"/>
  <c r="AK203" i="10"/>
  <c r="AJ203" i="10" s="1"/>
  <c r="AI203" i="10" s="1"/>
  <c r="AH203" i="10" s="1"/>
  <c r="AG203" i="10" s="1"/>
  <c r="AX203" i="10" s="1"/>
  <c r="X150" i="10"/>
  <c r="AZ201" i="10"/>
  <c r="AY201" i="10"/>
  <c r="BB202" i="10"/>
  <c r="BM204" i="10"/>
  <c r="AR204" i="10" s="1"/>
  <c r="BD204" i="10"/>
  <c r="AM205" i="10"/>
  <c r="AT205" i="10"/>
  <c r="AX198" i="10"/>
  <c r="BE198" i="10" s="1"/>
  <c r="AP204" i="10"/>
  <c r="AQ204" i="10"/>
  <c r="AO204" i="10"/>
  <c r="AS204" i="10"/>
  <c r="AL204" i="10" s="1"/>
  <c r="BC203" i="10"/>
  <c r="BA202" i="10"/>
  <c r="D206" i="10"/>
  <c r="F205" i="10"/>
  <c r="BL205" i="10"/>
  <c r="AY202" i="10"/>
  <c r="AZ202" i="10"/>
  <c r="AA158" i="10"/>
  <c r="AB158" i="10" s="1"/>
  <c r="X120" i="10"/>
  <c r="Y120" i="10" s="1"/>
  <c r="AA96" i="10"/>
  <c r="AB96" i="10" s="1"/>
  <c r="X88" i="10"/>
  <c r="X60" i="10"/>
  <c r="BJ205" i="10" l="1"/>
  <c r="BI205" i="10"/>
  <c r="W203" i="10"/>
  <c r="E203" i="10"/>
  <c r="G204" i="10"/>
  <c r="Y60" i="10"/>
  <c r="Y88" i="10"/>
  <c r="Y150" i="10"/>
  <c r="U200" i="10"/>
  <c r="V200" i="10" s="1"/>
  <c r="N200" i="10"/>
  <c r="U198" i="10"/>
  <c r="V198" i="10" s="1"/>
  <c r="N198" i="10"/>
  <c r="X30" i="10"/>
  <c r="Y30" i="10" s="1"/>
  <c r="BE201" i="10"/>
  <c r="BB203" i="10"/>
  <c r="X151" i="10"/>
  <c r="AK204" i="10"/>
  <c r="AJ204" i="10" s="1"/>
  <c r="AI204" i="10" s="1"/>
  <c r="AH204" i="10" s="1"/>
  <c r="AG204" i="10" s="1"/>
  <c r="AX204" i="10" s="1"/>
  <c r="BM205" i="10"/>
  <c r="AR205" i="10" s="1"/>
  <c r="BD205" i="10"/>
  <c r="BE202" i="10"/>
  <c r="AM206" i="10"/>
  <c r="AT206" i="10"/>
  <c r="AP205" i="10"/>
  <c r="AO205" i="10"/>
  <c r="AS205" i="10"/>
  <c r="AL205" i="10" s="1"/>
  <c r="AQ205" i="10"/>
  <c r="BC204" i="10"/>
  <c r="D207" i="10"/>
  <c r="F206" i="10"/>
  <c r="BL206" i="10"/>
  <c r="AZ203" i="10"/>
  <c r="BA203" i="10"/>
  <c r="AY203" i="10"/>
  <c r="AA159" i="10"/>
  <c r="AB159" i="10" s="1"/>
  <c r="X121" i="10"/>
  <c r="Y121" i="10" s="1"/>
  <c r="X89" i="10"/>
  <c r="X61" i="10"/>
  <c r="G205" i="10" l="1"/>
  <c r="W205" i="10" s="1"/>
  <c r="E204" i="10"/>
  <c r="W204" i="10"/>
  <c r="BI206" i="10"/>
  <c r="BJ206" i="10"/>
  <c r="Y89" i="10"/>
  <c r="Y61" i="10"/>
  <c r="Y151" i="10"/>
  <c r="U202" i="10"/>
  <c r="V202" i="10" s="1"/>
  <c r="N202" i="10"/>
  <c r="U201" i="10"/>
  <c r="V201" i="10" s="1"/>
  <c r="N201" i="10"/>
  <c r="X152" i="10"/>
  <c r="X31" i="10"/>
  <c r="Y31" i="10" s="1"/>
  <c r="BB204" i="10"/>
  <c r="AK205" i="10"/>
  <c r="AJ205" i="10" s="1"/>
  <c r="AI205" i="10" s="1"/>
  <c r="AH205" i="10" s="1"/>
  <c r="AG205" i="10" s="1"/>
  <c r="AX205" i="10" s="1"/>
  <c r="BM206" i="10"/>
  <c r="AR206" i="10" s="1"/>
  <c r="BD206" i="10"/>
  <c r="AM207" i="10"/>
  <c r="AT207" i="10"/>
  <c r="BE203" i="10"/>
  <c r="AZ204" i="10"/>
  <c r="BA204" i="10"/>
  <c r="AP206" i="10"/>
  <c r="AS206" i="10"/>
  <c r="AL206" i="10" s="1"/>
  <c r="AQ206" i="10"/>
  <c r="AO206" i="10"/>
  <c r="BC205" i="10"/>
  <c r="D208" i="10"/>
  <c r="F207" i="10"/>
  <c r="BL207" i="10"/>
  <c r="AY204" i="10"/>
  <c r="AA160" i="10"/>
  <c r="AB160" i="10" s="1"/>
  <c r="X122" i="10"/>
  <c r="Y122" i="10" s="1"/>
  <c r="X90" i="10"/>
  <c r="X62" i="10"/>
  <c r="E205" i="10" l="1"/>
  <c r="G206" i="10"/>
  <c r="BI207" i="10"/>
  <c r="BJ207" i="10"/>
  <c r="Y62" i="10"/>
  <c r="Y152" i="10"/>
  <c r="Y90" i="10"/>
  <c r="U203" i="10"/>
  <c r="V203" i="10" s="1"/>
  <c r="N203" i="10"/>
  <c r="X153" i="10"/>
  <c r="X32" i="10"/>
  <c r="Y32" i="10" s="1"/>
  <c r="BB205" i="10"/>
  <c r="AK206" i="10"/>
  <c r="BB206" i="10" s="1"/>
  <c r="BM207" i="10"/>
  <c r="AR207" i="10" s="1"/>
  <c r="BD207" i="10"/>
  <c r="AM208" i="10"/>
  <c r="AT208" i="10"/>
  <c r="BE204" i="10"/>
  <c r="AY205" i="10"/>
  <c r="AZ205" i="10"/>
  <c r="D209" i="10"/>
  <c r="F208" i="10"/>
  <c r="BL208" i="10"/>
  <c r="BC206" i="10"/>
  <c r="BA205" i="10"/>
  <c r="AQ207" i="10"/>
  <c r="AP207" i="10"/>
  <c r="AO207" i="10"/>
  <c r="AS207" i="10"/>
  <c r="AL207" i="10" s="1"/>
  <c r="AA161" i="10"/>
  <c r="AB161" i="10" s="1"/>
  <c r="X123" i="10"/>
  <c r="Y123" i="10" s="1"/>
  <c r="X91" i="10"/>
  <c r="X63" i="10"/>
  <c r="G207" i="10" l="1"/>
  <c r="W207" i="10" s="1"/>
  <c r="BJ208" i="10"/>
  <c r="BI208" i="10"/>
  <c r="G208" i="10" s="1"/>
  <c r="W208" i="10" s="1"/>
  <c r="W206" i="10"/>
  <c r="E206" i="10"/>
  <c r="Y63" i="10"/>
  <c r="Y91" i="10"/>
  <c r="Y153" i="10"/>
  <c r="U204" i="10"/>
  <c r="V204" i="10" s="1"/>
  <c r="N204" i="10"/>
  <c r="X154" i="10"/>
  <c r="X33" i="10"/>
  <c r="Y33" i="10" s="1"/>
  <c r="AK207" i="10"/>
  <c r="BB207" i="10" s="1"/>
  <c r="AJ206" i="10"/>
  <c r="AI206" i="10" s="1"/>
  <c r="AH206" i="10" s="1"/>
  <c r="AG206" i="10" s="1"/>
  <c r="AX206" i="10" s="1"/>
  <c r="BM208" i="10"/>
  <c r="AR208" i="10" s="1"/>
  <c r="BD208" i="10"/>
  <c r="AM209" i="10"/>
  <c r="AT209" i="10"/>
  <c r="BE205" i="10"/>
  <c r="BC207" i="10"/>
  <c r="AQ208" i="10"/>
  <c r="AP208" i="10"/>
  <c r="AO208" i="10"/>
  <c r="AS208" i="10"/>
  <c r="D210" i="10"/>
  <c r="F209" i="10"/>
  <c r="BL209" i="10"/>
  <c r="AA162" i="10"/>
  <c r="AB162" i="10" s="1"/>
  <c r="X124" i="10"/>
  <c r="Y124" i="10" s="1"/>
  <c r="X92" i="10"/>
  <c r="X64" i="10"/>
  <c r="E207" i="10" l="1"/>
  <c r="E208" i="10"/>
  <c r="BI209" i="10"/>
  <c r="BJ209" i="10"/>
  <c r="Y154" i="10"/>
  <c r="Y64" i="10"/>
  <c r="Y92" i="10"/>
  <c r="X155" i="10"/>
  <c r="X156" i="10" s="1"/>
  <c r="Y156" i="10" s="1"/>
  <c r="U205" i="10"/>
  <c r="V205" i="10" s="1"/>
  <c r="N205" i="10"/>
  <c r="BA206" i="10"/>
  <c r="X34" i="10"/>
  <c r="Y34" i="10" s="1"/>
  <c r="AZ206" i="10"/>
  <c r="AY206" i="10"/>
  <c r="AJ207" i="10"/>
  <c r="AI207" i="10" s="1"/>
  <c r="AH207" i="10" s="1"/>
  <c r="AG207" i="10" s="1"/>
  <c r="AX207" i="10" s="1"/>
  <c r="BM209" i="10"/>
  <c r="AR209" i="10" s="1"/>
  <c r="BD209" i="10"/>
  <c r="AT210" i="10"/>
  <c r="AM210" i="10"/>
  <c r="AL208" i="10"/>
  <c r="AK208" i="10" s="1"/>
  <c r="AP209" i="10"/>
  <c r="AO209" i="10"/>
  <c r="AS209" i="10"/>
  <c r="AL209" i="10" s="1"/>
  <c r="AQ209" i="10"/>
  <c r="D211" i="10"/>
  <c r="F210" i="10"/>
  <c r="BL210" i="10"/>
  <c r="AA163" i="10"/>
  <c r="AB163" i="10" s="1"/>
  <c r="X125" i="10"/>
  <c r="Y125" i="10" s="1"/>
  <c r="X93" i="10"/>
  <c r="X65" i="10"/>
  <c r="G209" i="10" l="1"/>
  <c r="BI210" i="10"/>
  <c r="BJ210" i="10"/>
  <c r="Y155" i="10"/>
  <c r="Y93" i="10"/>
  <c r="Y65" i="10"/>
  <c r="X35" i="10"/>
  <c r="BE206" i="10"/>
  <c r="AZ207" i="10"/>
  <c r="AK209" i="10"/>
  <c r="BB209" i="10" s="1"/>
  <c r="BA207" i="10"/>
  <c r="AY207" i="10"/>
  <c r="BB208" i="10"/>
  <c r="AJ208" i="10"/>
  <c r="BM210" i="10"/>
  <c r="AR210" i="10" s="1"/>
  <c r="BC208" i="10"/>
  <c r="AT211" i="10"/>
  <c r="AM211" i="10"/>
  <c r="BD210" i="10"/>
  <c r="AQ210" i="10"/>
  <c r="AS210" i="10"/>
  <c r="AL210" i="10" s="1"/>
  <c r="AP210" i="10"/>
  <c r="AO210" i="10"/>
  <c r="BC209" i="10"/>
  <c r="D212" i="10"/>
  <c r="F211" i="10"/>
  <c r="BL211" i="10"/>
  <c r="X157" i="10"/>
  <c r="Y157" i="10" s="1"/>
  <c r="AA164" i="10"/>
  <c r="AB164" i="10" s="1"/>
  <c r="X126" i="10"/>
  <c r="Y126" i="10" s="1"/>
  <c r="X94" i="10"/>
  <c r="G210" i="10" l="1"/>
  <c r="W209" i="10"/>
  <c r="E209" i="10"/>
  <c r="BI211" i="10"/>
  <c r="BJ211" i="10"/>
  <c r="Y35" i="10"/>
  <c r="Y94" i="10"/>
  <c r="U206" i="10"/>
  <c r="V206" i="10" s="1"/>
  <c r="N206" i="10"/>
  <c r="BE207" i="10"/>
  <c r="AJ209" i="10"/>
  <c r="AI209" i="10" s="1"/>
  <c r="AH209" i="10" s="1"/>
  <c r="AG209" i="10" s="1"/>
  <c r="AX209" i="10" s="1"/>
  <c r="AK210" i="10"/>
  <c r="AJ210" i="10" s="1"/>
  <c r="AI210" i="10" s="1"/>
  <c r="BM211" i="10"/>
  <c r="AR211" i="10" s="1"/>
  <c r="AT212" i="10"/>
  <c r="AM212" i="10"/>
  <c r="BD211" i="10"/>
  <c r="AQ211" i="10"/>
  <c r="AP211" i="10"/>
  <c r="AO211" i="10"/>
  <c r="AS211" i="10"/>
  <c r="D213" i="10"/>
  <c r="F212" i="10"/>
  <c r="BL212" i="10"/>
  <c r="BC210" i="10"/>
  <c r="AI208" i="10"/>
  <c r="BA208" i="10"/>
  <c r="AA165" i="10"/>
  <c r="AB165" i="10" s="1"/>
  <c r="X158" i="10"/>
  <c r="Y158" i="10" s="1"/>
  <c r="X127" i="10"/>
  <c r="X95" i="10"/>
  <c r="W210" i="10" l="1"/>
  <c r="E210" i="10"/>
  <c r="BI212" i="10"/>
  <c r="BJ212" i="10"/>
  <c r="G211" i="10"/>
  <c r="Y95" i="10"/>
  <c r="Y127" i="10"/>
  <c r="U207" i="10"/>
  <c r="V207" i="10" s="1"/>
  <c r="N207" i="10"/>
  <c r="BA209" i="10"/>
  <c r="AY209" i="10"/>
  <c r="AZ209" i="10"/>
  <c r="BB210" i="10"/>
  <c r="BM212" i="10"/>
  <c r="AR212" i="10" s="1"/>
  <c r="AM213" i="10"/>
  <c r="AT213" i="10"/>
  <c r="BD212" i="10"/>
  <c r="BA210" i="10"/>
  <c r="AQ212" i="10"/>
  <c r="AO212" i="10"/>
  <c r="AS212" i="10"/>
  <c r="AL212" i="10" s="1"/>
  <c r="AP212" i="10"/>
  <c r="AL211" i="10"/>
  <c r="AK211" i="10" s="1"/>
  <c r="AH208" i="10"/>
  <c r="AZ208" i="10"/>
  <c r="D214" i="10"/>
  <c r="F213" i="10"/>
  <c r="BL213" i="10"/>
  <c r="AZ210" i="10"/>
  <c r="AH210" i="10"/>
  <c r="X159" i="10"/>
  <c r="Y159" i="10" s="1"/>
  <c r="AA166" i="10"/>
  <c r="AB166" i="10" s="1"/>
  <c r="X96" i="10"/>
  <c r="W211" i="10" l="1"/>
  <c r="E211" i="10"/>
  <c r="BJ213" i="10"/>
  <c r="BI213" i="10"/>
  <c r="G213" i="10" s="1"/>
  <c r="W213" i="10" s="1"/>
  <c r="G212" i="10"/>
  <c r="Y96" i="10"/>
  <c r="BE209" i="10"/>
  <c r="AK212" i="10"/>
  <c r="AJ212" i="10" s="1"/>
  <c r="AI212" i="10" s="1"/>
  <c r="AH212" i="10" s="1"/>
  <c r="AG212" i="10" s="1"/>
  <c r="AX212" i="10" s="1"/>
  <c r="AJ211" i="10"/>
  <c r="BB211" i="10"/>
  <c r="BM213" i="10"/>
  <c r="AR213" i="10" s="1"/>
  <c r="BC211" i="10"/>
  <c r="BD213" i="10"/>
  <c r="AM214" i="10"/>
  <c r="AT214" i="10"/>
  <c r="D215" i="10"/>
  <c r="F214" i="10"/>
  <c r="BL214" i="10"/>
  <c r="AG210" i="10"/>
  <c r="AY210" i="10"/>
  <c r="BC212" i="10"/>
  <c r="AG208" i="10"/>
  <c r="AY208" i="10"/>
  <c r="AQ213" i="10"/>
  <c r="AO213" i="10"/>
  <c r="AS213" i="10"/>
  <c r="AP213" i="10"/>
  <c r="X160" i="10"/>
  <c r="Y160" i="10" s="1"/>
  <c r="AA167" i="10"/>
  <c r="AB167" i="10" s="1"/>
  <c r="E213" i="10" l="1"/>
  <c r="E212" i="10"/>
  <c r="W212" i="10"/>
  <c r="BI214" i="10"/>
  <c r="BJ214" i="10"/>
  <c r="U209" i="10"/>
  <c r="V209" i="10" s="1"/>
  <c r="N209" i="10"/>
  <c r="BB212" i="10"/>
  <c r="BM214" i="10"/>
  <c r="AR214" i="10" s="1"/>
  <c r="BD214" i="10"/>
  <c r="AX210" i="10"/>
  <c r="BE210" i="10" s="1"/>
  <c r="AT215" i="10"/>
  <c r="AM215" i="10"/>
  <c r="BA212" i="10"/>
  <c r="AY212" i="10"/>
  <c r="AL213" i="10"/>
  <c r="AK213" i="10" s="1"/>
  <c r="AZ212" i="10"/>
  <c r="AI211" i="10"/>
  <c r="BA211" i="10"/>
  <c r="AX208" i="10"/>
  <c r="BE208" i="10" s="1"/>
  <c r="AQ214" i="10"/>
  <c r="AP214" i="10"/>
  <c r="AO214" i="10"/>
  <c r="AS214" i="10"/>
  <c r="AL214" i="10" s="1"/>
  <c r="D216" i="10"/>
  <c r="F215" i="10"/>
  <c r="BL215" i="10"/>
  <c r="X161" i="10"/>
  <c r="Y161" i="10" s="1"/>
  <c r="AA168" i="10"/>
  <c r="AB168" i="10" s="1"/>
  <c r="G214" i="10" l="1"/>
  <c r="BI215" i="10"/>
  <c r="BJ215" i="10"/>
  <c r="U208" i="10"/>
  <c r="V208" i="10" s="1"/>
  <c r="N208" i="10"/>
  <c r="U210" i="10"/>
  <c r="V210" i="10" s="1"/>
  <c r="N210" i="10"/>
  <c r="AK214" i="10"/>
  <c r="BB214" i="10" s="1"/>
  <c r="AJ213" i="10"/>
  <c r="BB213" i="10"/>
  <c r="BM215" i="10"/>
  <c r="AR215" i="10" s="1"/>
  <c r="AM216" i="10"/>
  <c r="AT216" i="10"/>
  <c r="BE212" i="10"/>
  <c r="BD215" i="10"/>
  <c r="AH211" i="10"/>
  <c r="AZ211" i="10"/>
  <c r="BC214" i="10"/>
  <c r="AQ215" i="10"/>
  <c r="AP215" i="10"/>
  <c r="AO215" i="10"/>
  <c r="AS215" i="10"/>
  <c r="D217" i="10"/>
  <c r="F216" i="10"/>
  <c r="BL216" i="10"/>
  <c r="BC213" i="10"/>
  <c r="AA169" i="10"/>
  <c r="AB169" i="10" s="1"/>
  <c r="X162" i="10"/>
  <c r="Y162" i="10" s="1"/>
  <c r="BJ216" i="10" l="1"/>
  <c r="BI216" i="10"/>
  <c r="G215" i="10"/>
  <c r="E214" i="10"/>
  <c r="W214" i="10"/>
  <c r="U212" i="10"/>
  <c r="V212" i="10" s="1"/>
  <c r="N212" i="10"/>
  <c r="AJ214" i="10"/>
  <c r="AI214" i="10" s="1"/>
  <c r="AH214" i="10" s="1"/>
  <c r="AG214" i="10" s="1"/>
  <c r="AX214" i="10" s="1"/>
  <c r="BM216" i="10"/>
  <c r="AR216" i="10" s="1"/>
  <c r="BD216" i="10"/>
  <c r="AM217" i="10"/>
  <c r="AT217" i="10"/>
  <c r="AI213" i="10"/>
  <c r="BA213" i="10"/>
  <c r="AP216" i="10"/>
  <c r="AQ216" i="10"/>
  <c r="AO216" i="10"/>
  <c r="AS216" i="10"/>
  <c r="D218" i="10"/>
  <c r="F217" i="10"/>
  <c r="BL217" i="10"/>
  <c r="AL215" i="10"/>
  <c r="AK215" i="10" s="1"/>
  <c r="AG211" i="10"/>
  <c r="AY211" i="10"/>
  <c r="X163" i="10"/>
  <c r="Y163" i="10" s="1"/>
  <c r="AA170" i="10"/>
  <c r="AB170" i="10" s="1"/>
  <c r="G216" i="10" l="1"/>
  <c r="E215" i="10"/>
  <c r="W215" i="10"/>
  <c r="BI217" i="10"/>
  <c r="BJ217" i="10"/>
  <c r="AZ214" i="10"/>
  <c r="BA214" i="10"/>
  <c r="AY214" i="10"/>
  <c r="BB215" i="10"/>
  <c r="AJ215" i="10"/>
  <c r="BM217" i="10"/>
  <c r="AR217" i="10" s="1"/>
  <c r="BD217" i="10"/>
  <c r="AM218" i="10"/>
  <c r="AT218" i="10"/>
  <c r="AQ217" i="10"/>
  <c r="AP217" i="10"/>
  <c r="AO217" i="10"/>
  <c r="AS217" i="10"/>
  <c r="AZ213" i="10"/>
  <c r="AH213" i="10"/>
  <c r="AX211" i="10"/>
  <c r="BE211" i="10" s="1"/>
  <c r="D219" i="10"/>
  <c r="F218" i="10"/>
  <c r="BL218" i="10"/>
  <c r="BC215" i="10"/>
  <c r="AL216" i="10"/>
  <c r="AK216" i="10" s="1"/>
  <c r="X164" i="10"/>
  <c r="Y164" i="10" s="1"/>
  <c r="AA171" i="10"/>
  <c r="AB171" i="10" s="1"/>
  <c r="E216" i="10" l="1"/>
  <c r="W216" i="10"/>
  <c r="G217" i="10"/>
  <c r="BI218" i="10"/>
  <c r="BJ218" i="10"/>
  <c r="U211" i="10"/>
  <c r="V211" i="10" s="1"/>
  <c r="N211" i="10"/>
  <c r="BE214" i="10"/>
  <c r="BB216" i="10"/>
  <c r="AJ216" i="10"/>
  <c r="BM218" i="10"/>
  <c r="AR218" i="10" s="1"/>
  <c r="BD218" i="10"/>
  <c r="BC216" i="10"/>
  <c r="AT219" i="10"/>
  <c r="AM219" i="10"/>
  <c r="AL217" i="10"/>
  <c r="AK217" i="10" s="1"/>
  <c r="AG213" i="10"/>
  <c r="AY213" i="10"/>
  <c r="AI215" i="10"/>
  <c r="BA215" i="10"/>
  <c r="AQ218" i="10"/>
  <c r="AP218" i="10"/>
  <c r="AO218" i="10"/>
  <c r="AS218" i="10"/>
  <c r="AL218" i="10" s="1"/>
  <c r="D220" i="10"/>
  <c r="F219" i="10"/>
  <c r="BL219" i="10"/>
  <c r="X165" i="10"/>
  <c r="Y165" i="10" s="1"/>
  <c r="AA172" i="10"/>
  <c r="AB172" i="10" s="1"/>
  <c r="G218" i="10" l="1"/>
  <c r="BI219" i="10"/>
  <c r="BJ219" i="10"/>
  <c r="W217" i="10"/>
  <c r="E217" i="10"/>
  <c r="U214" i="10"/>
  <c r="V214" i="10" s="1"/>
  <c r="N214" i="10"/>
  <c r="AK218" i="10"/>
  <c r="AJ218" i="10" s="1"/>
  <c r="AI218" i="10" s="1"/>
  <c r="AH218" i="10" s="1"/>
  <c r="AG218" i="10" s="1"/>
  <c r="AX218" i="10" s="1"/>
  <c r="BB217" i="10"/>
  <c r="AJ217" i="10"/>
  <c r="BM219" i="10"/>
  <c r="AR219" i="10" s="1"/>
  <c r="BC217" i="10"/>
  <c r="AT220" i="10"/>
  <c r="AM220" i="10"/>
  <c r="BD219" i="10"/>
  <c r="AH215" i="10"/>
  <c r="AZ215" i="10"/>
  <c r="BC218" i="10"/>
  <c r="AP219" i="10"/>
  <c r="AO219" i="10"/>
  <c r="AS219" i="10"/>
  <c r="AQ219" i="10"/>
  <c r="AX213" i="10"/>
  <c r="BE213" i="10" s="1"/>
  <c r="D221" i="10"/>
  <c r="F220" i="10"/>
  <c r="BL220" i="10"/>
  <c r="AI216" i="10"/>
  <c r="BA216" i="10"/>
  <c r="X166" i="10"/>
  <c r="Y166" i="10" s="1"/>
  <c r="AA173" i="10"/>
  <c r="AB173" i="10" s="1"/>
  <c r="G219" i="10" l="1"/>
  <c r="BI220" i="10"/>
  <c r="BJ220" i="10"/>
  <c r="E218" i="10"/>
  <c r="W218" i="10"/>
  <c r="U213" i="10"/>
  <c r="V213" i="10" s="1"/>
  <c r="N213" i="10"/>
  <c r="BB218" i="10"/>
  <c r="BM220" i="10"/>
  <c r="AR220" i="10" s="1"/>
  <c r="AM221" i="10"/>
  <c r="AT221" i="10"/>
  <c r="BD220" i="10"/>
  <c r="AZ218" i="10"/>
  <c r="BA218" i="10"/>
  <c r="D222" i="10"/>
  <c r="F221" i="10"/>
  <c r="BL221" i="10"/>
  <c r="AI217" i="10"/>
  <c r="BA217" i="10"/>
  <c r="AY218" i="10"/>
  <c r="AH216" i="10"/>
  <c r="AZ216" i="10"/>
  <c r="AQ220" i="10"/>
  <c r="AP220" i="10"/>
  <c r="AO220" i="10"/>
  <c r="AS220" i="10"/>
  <c r="AL219" i="10"/>
  <c r="AK219" i="10" s="1"/>
  <c r="AG215" i="10"/>
  <c r="AY215" i="10"/>
  <c r="AA174" i="10"/>
  <c r="AB174" i="10" s="1"/>
  <c r="X167" i="10"/>
  <c r="Y167" i="10" s="1"/>
  <c r="E219" i="10" l="1"/>
  <c r="W219" i="10"/>
  <c r="G220" i="10"/>
  <c r="BJ221" i="10"/>
  <c r="BI221" i="10"/>
  <c r="AJ219" i="10"/>
  <c r="BB219" i="10"/>
  <c r="BM221" i="10"/>
  <c r="AR221" i="10" s="1"/>
  <c r="BC219" i="10"/>
  <c r="BD221" i="10"/>
  <c r="AM222" i="10"/>
  <c r="AT222" i="10"/>
  <c r="BE218" i="10"/>
  <c r="AL220" i="10"/>
  <c r="AK220" i="10" s="1"/>
  <c r="AH217" i="10"/>
  <c r="AZ217" i="10"/>
  <c r="AX215" i="10"/>
  <c r="BE215" i="10" s="1"/>
  <c r="AQ221" i="10"/>
  <c r="AP221" i="10"/>
  <c r="AO221" i="10"/>
  <c r="AS221" i="10"/>
  <c r="AL221" i="10" s="1"/>
  <c r="AG216" i="10"/>
  <c r="AY216" i="10"/>
  <c r="D223" i="10"/>
  <c r="F222" i="10"/>
  <c r="BL222" i="10"/>
  <c r="X168" i="10"/>
  <c r="Y168" i="10" s="1"/>
  <c r="AA175" i="10"/>
  <c r="AB175" i="10" s="1"/>
  <c r="G221" i="10" l="1"/>
  <c r="W221" i="10" s="1"/>
  <c r="W220" i="10"/>
  <c r="E220" i="10"/>
  <c r="E221" i="10"/>
  <c r="BI222" i="10"/>
  <c r="BJ222" i="10"/>
  <c r="U215" i="10"/>
  <c r="V215" i="10" s="1"/>
  <c r="N215" i="10"/>
  <c r="U218" i="10"/>
  <c r="V218" i="10" s="1"/>
  <c r="N218" i="10"/>
  <c r="AK221" i="10"/>
  <c r="AJ221" i="10" s="1"/>
  <c r="AI221" i="10" s="1"/>
  <c r="AH221" i="10" s="1"/>
  <c r="AG221" i="10" s="1"/>
  <c r="AX221" i="10" s="1"/>
  <c r="AJ220" i="10"/>
  <c r="BB220" i="10"/>
  <c r="BM222" i="10"/>
  <c r="AR222" i="10" s="1"/>
  <c r="BC220" i="10"/>
  <c r="BD222" i="10"/>
  <c r="AT223" i="10"/>
  <c r="AM223" i="10"/>
  <c r="AP222" i="10"/>
  <c r="AS222" i="10"/>
  <c r="AQ222" i="10"/>
  <c r="AO222" i="10"/>
  <c r="AI219" i="10"/>
  <c r="BA219" i="10"/>
  <c r="AG217" i="10"/>
  <c r="AY217" i="10"/>
  <c r="D224" i="10"/>
  <c r="F223" i="10"/>
  <c r="BL223" i="10"/>
  <c r="AX216" i="10"/>
  <c r="BE216" i="10" s="1"/>
  <c r="BC221" i="10"/>
  <c r="X169" i="10"/>
  <c r="Y169" i="10" s="1"/>
  <c r="AA176" i="10"/>
  <c r="AB176" i="10" s="1"/>
  <c r="BI223" i="10" l="1"/>
  <c r="BJ223" i="10"/>
  <c r="G222" i="10"/>
  <c r="U216" i="10"/>
  <c r="V216" i="10" s="1"/>
  <c r="N216" i="10"/>
  <c r="BB221" i="10"/>
  <c r="BM223" i="10"/>
  <c r="AR223" i="10" s="1"/>
  <c r="AM224" i="10"/>
  <c r="AT224" i="10"/>
  <c r="BD223" i="10"/>
  <c r="AH219" i="10"/>
  <c r="AZ219" i="10"/>
  <c r="AP223" i="10"/>
  <c r="AQ223" i="10"/>
  <c r="AO223" i="10"/>
  <c r="AS223" i="10"/>
  <c r="AZ221" i="10"/>
  <c r="AI220" i="10"/>
  <c r="BA220" i="10"/>
  <c r="D225" i="10"/>
  <c r="F224" i="10"/>
  <c r="BL224" i="10"/>
  <c r="BA221" i="10"/>
  <c r="AL222" i="10"/>
  <c r="AK222" i="10" s="1"/>
  <c r="AX217" i="10"/>
  <c r="BE217" i="10" s="1"/>
  <c r="AY221" i="10"/>
  <c r="AA177" i="10"/>
  <c r="AB177" i="10" s="1"/>
  <c r="X170" i="10"/>
  <c r="Y170" i="10" s="1"/>
  <c r="E222" i="10" l="1"/>
  <c r="W222" i="10"/>
  <c r="BJ224" i="10"/>
  <c r="BI224" i="10"/>
  <c r="G223" i="10"/>
  <c r="U217" i="10"/>
  <c r="V217" i="10" s="1"/>
  <c r="N217" i="10"/>
  <c r="BB222" i="10"/>
  <c r="AJ222" i="10"/>
  <c r="BM224" i="10"/>
  <c r="AR224" i="10" s="1"/>
  <c r="BC222" i="10"/>
  <c r="BD224" i="10"/>
  <c r="AM225" i="10"/>
  <c r="AT225" i="10"/>
  <c r="BE221" i="10"/>
  <c r="AL223" i="10"/>
  <c r="AK223" i="10" s="1"/>
  <c r="AQ224" i="10"/>
  <c r="AP224" i="10"/>
  <c r="AO224" i="10"/>
  <c r="AS224" i="10"/>
  <c r="AL224" i="10" s="1"/>
  <c r="D226" i="10"/>
  <c r="F225" i="10"/>
  <c r="BL225" i="10"/>
  <c r="AH220" i="10"/>
  <c r="AZ220" i="10"/>
  <c r="AG219" i="10"/>
  <c r="AY219" i="10"/>
  <c r="X171" i="10"/>
  <c r="Y171" i="10" s="1"/>
  <c r="AA178" i="10"/>
  <c r="AB178" i="10" s="1"/>
  <c r="G224" i="10" l="1"/>
  <c r="E224" i="10" s="1"/>
  <c r="W223" i="10"/>
  <c r="E223" i="10"/>
  <c r="BI225" i="10"/>
  <c r="BJ225" i="10"/>
  <c r="U221" i="10"/>
  <c r="V221" i="10" s="1"/>
  <c r="N221" i="10"/>
  <c r="AK224" i="10"/>
  <c r="BB224" i="10" s="1"/>
  <c r="BB223" i="10"/>
  <c r="AJ223" i="10"/>
  <c r="BM225" i="10"/>
  <c r="AR225" i="10" s="1"/>
  <c r="BC223" i="10"/>
  <c r="BD225" i="10"/>
  <c r="AM226" i="10"/>
  <c r="AT226" i="10"/>
  <c r="AX219" i="10"/>
  <c r="BE219" i="10" s="1"/>
  <c r="AP225" i="10"/>
  <c r="AO225" i="10"/>
  <c r="AS225" i="10"/>
  <c r="AQ225" i="10"/>
  <c r="BC224" i="10"/>
  <c r="D227" i="10"/>
  <c r="F226" i="10"/>
  <c r="BL226" i="10"/>
  <c r="AG220" i="10"/>
  <c r="AY220" i="10"/>
  <c r="AI222" i="10"/>
  <c r="BA222" i="10"/>
  <c r="X172" i="10"/>
  <c r="Y172" i="10" s="1"/>
  <c r="AA179" i="10"/>
  <c r="AB179" i="10" s="1"/>
  <c r="W224" i="10" l="1"/>
  <c r="G225" i="10"/>
  <c r="BI226" i="10"/>
  <c r="BJ226" i="10"/>
  <c r="U219" i="10"/>
  <c r="V219" i="10" s="1"/>
  <c r="N219" i="10"/>
  <c r="AJ224" i="10"/>
  <c r="AI224" i="10" s="1"/>
  <c r="AH224" i="10" s="1"/>
  <c r="AG224" i="10" s="1"/>
  <c r="AX224" i="10" s="1"/>
  <c r="BM226" i="10"/>
  <c r="AR226" i="10" s="1"/>
  <c r="BD226" i="10"/>
  <c r="AM227" i="10"/>
  <c r="AT227" i="10"/>
  <c r="AX220" i="10"/>
  <c r="BE220" i="10" s="1"/>
  <c r="AP226" i="10"/>
  <c r="AQ226" i="10"/>
  <c r="AO226" i="10"/>
  <c r="AS226" i="10"/>
  <c r="AL226" i="10" s="1"/>
  <c r="AL225" i="10"/>
  <c r="AK225" i="10" s="1"/>
  <c r="AH222" i="10"/>
  <c r="AZ222" i="10"/>
  <c r="D228" i="10"/>
  <c r="F227" i="10"/>
  <c r="BL227" i="10"/>
  <c r="AI223" i="10"/>
  <c r="BA223" i="10"/>
  <c r="AA180" i="10"/>
  <c r="AB180" i="10" s="1"/>
  <c r="X173" i="10"/>
  <c r="Y173" i="10" s="1"/>
  <c r="G226" i="10" l="1"/>
  <c r="W226" i="10" s="1"/>
  <c r="BI227" i="10"/>
  <c r="BJ227" i="10"/>
  <c r="E225" i="10"/>
  <c r="W225" i="10"/>
  <c r="U220" i="10"/>
  <c r="V220" i="10" s="1"/>
  <c r="N220" i="10"/>
  <c r="BA224" i="10"/>
  <c r="AZ224" i="10"/>
  <c r="AK226" i="10"/>
  <c r="AJ226" i="10" s="1"/>
  <c r="AI226" i="10" s="1"/>
  <c r="AH226" i="10" s="1"/>
  <c r="AG226" i="10" s="1"/>
  <c r="AX226" i="10" s="1"/>
  <c r="AY224" i="10"/>
  <c r="BB225" i="10"/>
  <c r="AJ225" i="10"/>
  <c r="BM227" i="10"/>
  <c r="AR227" i="10" s="1"/>
  <c r="BD227" i="10"/>
  <c r="AM228" i="10"/>
  <c r="AT228" i="10"/>
  <c r="AG222" i="10"/>
  <c r="AY222" i="10"/>
  <c r="AH223" i="10"/>
  <c r="AZ223" i="10"/>
  <c r="AQ227" i="10"/>
  <c r="AP227" i="10"/>
  <c r="AO227" i="10"/>
  <c r="AS227" i="10"/>
  <c r="BC225" i="10"/>
  <c r="D229" i="10"/>
  <c r="F228" i="10"/>
  <c r="BL228" i="10"/>
  <c r="BC226" i="10"/>
  <c r="X174" i="10"/>
  <c r="Y174" i="10" s="1"/>
  <c r="AA181" i="10"/>
  <c r="AB181" i="10" s="1"/>
  <c r="E226" i="10" l="1"/>
  <c r="BI228" i="10"/>
  <c r="BJ228" i="10"/>
  <c r="G227" i="10"/>
  <c r="BE224" i="10"/>
  <c r="BB226" i="10"/>
  <c r="BM228" i="10"/>
  <c r="AR228" i="10" s="1"/>
  <c r="BD228" i="10"/>
  <c r="AM229" i="10"/>
  <c r="AT229" i="10"/>
  <c r="AL227" i="10"/>
  <c r="AK227" i="10" s="1"/>
  <c r="AG223" i="10"/>
  <c r="AY223" i="10"/>
  <c r="AX222" i="10"/>
  <c r="BE222" i="10" s="1"/>
  <c r="AP228" i="10"/>
  <c r="AO228" i="10"/>
  <c r="AS228" i="10"/>
  <c r="AL228" i="10" s="1"/>
  <c r="AQ228" i="10"/>
  <c r="AZ226" i="10"/>
  <c r="BA226" i="10"/>
  <c r="D230" i="10"/>
  <c r="F229" i="10"/>
  <c r="BL229" i="10"/>
  <c r="AI225" i="10"/>
  <c r="BA225" i="10"/>
  <c r="AY226" i="10"/>
  <c r="X175" i="10"/>
  <c r="Y175" i="10" s="1"/>
  <c r="AA182" i="10"/>
  <c r="AB182" i="10" s="1"/>
  <c r="G228" i="10" l="1"/>
  <c r="W228" i="10" s="1"/>
  <c r="BJ229" i="10"/>
  <c r="BI229" i="10"/>
  <c r="E228" i="10"/>
  <c r="E227" i="10"/>
  <c r="W227" i="10"/>
  <c r="U222" i="10"/>
  <c r="V222" i="10" s="1"/>
  <c r="N222" i="10"/>
  <c r="U224" i="10"/>
  <c r="V224" i="10" s="1"/>
  <c r="N224" i="10"/>
  <c r="AK228" i="10"/>
  <c r="AJ228" i="10" s="1"/>
  <c r="AI228" i="10" s="1"/>
  <c r="AH228" i="10" s="1"/>
  <c r="AG228" i="10" s="1"/>
  <c r="AX228" i="10" s="1"/>
  <c r="AJ227" i="10"/>
  <c r="BB227" i="10"/>
  <c r="BM229" i="10"/>
  <c r="AR229" i="10" s="1"/>
  <c r="BC227" i="10"/>
  <c r="BD229" i="10"/>
  <c r="AM230" i="10"/>
  <c r="AT230" i="10"/>
  <c r="BE226" i="10"/>
  <c r="AH225" i="10"/>
  <c r="AZ225" i="10"/>
  <c r="AP229" i="10"/>
  <c r="AO229" i="10"/>
  <c r="AS229" i="10"/>
  <c r="AQ229" i="10"/>
  <c r="BC228" i="10"/>
  <c r="AX223" i="10"/>
  <c r="BE223" i="10" s="1"/>
  <c r="D231" i="10"/>
  <c r="F230" i="10"/>
  <c r="BL230" i="10"/>
  <c r="AA183" i="10"/>
  <c r="AB183" i="10" s="1"/>
  <c r="X176" i="10"/>
  <c r="Y176" i="10" s="1"/>
  <c r="G229" i="10" l="1"/>
  <c r="E229" i="10" s="1"/>
  <c r="BI230" i="10"/>
  <c r="BJ230" i="10"/>
  <c r="BB228" i="10"/>
  <c r="U223" i="10"/>
  <c r="V223" i="10" s="1"/>
  <c r="N223" i="10"/>
  <c r="U226" i="10"/>
  <c r="V226" i="10" s="1"/>
  <c r="N226" i="10"/>
  <c r="BM230" i="10"/>
  <c r="AR230" i="10" s="1"/>
  <c r="BD230" i="10"/>
  <c r="AT231" i="10"/>
  <c r="AM231" i="10"/>
  <c r="AZ228" i="10"/>
  <c r="AY228" i="10"/>
  <c r="BA228" i="10"/>
  <c r="AI227" i="10"/>
  <c r="BA227" i="10"/>
  <c r="AQ230" i="10"/>
  <c r="AP230" i="10"/>
  <c r="AO230" i="10"/>
  <c r="AS230" i="10"/>
  <c r="AL230" i="10" s="1"/>
  <c r="AK230" i="10" s="1"/>
  <c r="AG225" i="10"/>
  <c r="AY225" i="10"/>
  <c r="D232" i="10"/>
  <c r="F231" i="10"/>
  <c r="BL231" i="10"/>
  <c r="AL229" i="10"/>
  <c r="AK229" i="10" s="1"/>
  <c r="AA184" i="10"/>
  <c r="AB184" i="10" s="1"/>
  <c r="X177" i="10"/>
  <c r="Y177" i="10" s="1"/>
  <c r="W229" i="10" l="1"/>
  <c r="G230" i="10"/>
  <c r="BI231" i="10"/>
  <c r="BJ231" i="10"/>
  <c r="BB230" i="10"/>
  <c r="AJ230" i="10"/>
  <c r="AI230" i="10" s="1"/>
  <c r="AH230" i="10" s="1"/>
  <c r="AG230" i="10" s="1"/>
  <c r="AX230" i="10" s="1"/>
  <c r="AJ229" i="10"/>
  <c r="BB229" i="10"/>
  <c r="BM231" i="10"/>
  <c r="AR231" i="10" s="1"/>
  <c r="BC229" i="10"/>
  <c r="AM232" i="10"/>
  <c r="AT232" i="10"/>
  <c r="BD231" i="10"/>
  <c r="BE228" i="10"/>
  <c r="D233" i="10"/>
  <c r="F232" i="10"/>
  <c r="BL232" i="10"/>
  <c r="AQ231" i="10"/>
  <c r="AP231" i="10"/>
  <c r="AO231" i="10"/>
  <c r="AS231" i="10"/>
  <c r="AL231" i="10" s="1"/>
  <c r="AX225" i="10"/>
  <c r="BE225" i="10" s="1"/>
  <c r="AH227" i="10"/>
  <c r="AZ227" i="10"/>
  <c r="BC230" i="10"/>
  <c r="X178" i="10"/>
  <c r="Y178" i="10" s="1"/>
  <c r="AA185" i="10"/>
  <c r="AB185" i="10" s="1"/>
  <c r="W230" i="10" l="1"/>
  <c r="E230" i="10"/>
  <c r="BJ232" i="10"/>
  <c r="BI232" i="10"/>
  <c r="G232" i="10" s="1"/>
  <c r="E232" i="10" s="1"/>
  <c r="G231" i="10"/>
  <c r="U225" i="10"/>
  <c r="V225" i="10" s="1"/>
  <c r="N225" i="10"/>
  <c r="U228" i="10"/>
  <c r="V228" i="10" s="1"/>
  <c r="N228" i="10"/>
  <c r="AK231" i="10"/>
  <c r="BB231" i="10" s="1"/>
  <c r="BM232" i="10"/>
  <c r="AR232" i="10" s="1"/>
  <c r="BD232" i="10"/>
  <c r="AM233" i="10"/>
  <c r="AT233" i="10"/>
  <c r="AY230" i="10"/>
  <c r="AI229" i="10"/>
  <c r="BA229" i="10"/>
  <c r="AZ230" i="10"/>
  <c r="AG227" i="10"/>
  <c r="AY227" i="10"/>
  <c r="AP232" i="10"/>
  <c r="AQ232" i="10"/>
  <c r="AO232" i="10"/>
  <c r="AS232" i="10"/>
  <c r="D234" i="10"/>
  <c r="F233" i="10"/>
  <c r="BL233" i="10"/>
  <c r="BC231" i="10"/>
  <c r="BA230" i="10"/>
  <c r="AA186" i="10"/>
  <c r="AB186" i="10" s="1"/>
  <c r="X179" i="10"/>
  <c r="Y179" i="10" s="1"/>
  <c r="W232" i="10" l="1"/>
  <c r="BI233" i="10"/>
  <c r="BJ233" i="10"/>
  <c r="W231" i="10"/>
  <c r="E231" i="10"/>
  <c r="AJ231" i="10"/>
  <c r="AI231" i="10" s="1"/>
  <c r="AH231" i="10" s="1"/>
  <c r="AG231" i="10" s="1"/>
  <c r="AX231" i="10" s="1"/>
  <c r="BM233" i="10"/>
  <c r="AR233" i="10" s="1"/>
  <c r="BD233" i="10"/>
  <c r="AX227" i="10"/>
  <c r="BE227" i="10" s="1"/>
  <c r="AM234" i="10"/>
  <c r="AT234" i="10"/>
  <c r="BE230" i="10"/>
  <c r="AA187" i="10"/>
  <c r="AB187" i="10" s="1"/>
  <c r="AL232" i="10"/>
  <c r="AK232" i="10" s="1"/>
  <c r="AQ233" i="10"/>
  <c r="AP233" i="10"/>
  <c r="AO233" i="10"/>
  <c r="AS233" i="10"/>
  <c r="AL233" i="10" s="1"/>
  <c r="D235" i="10"/>
  <c r="F234" i="10"/>
  <c r="BL234" i="10"/>
  <c r="AH229" i="10"/>
  <c r="AZ229" i="10"/>
  <c r="X180" i="10"/>
  <c r="Y180" i="10" s="1"/>
  <c r="G233" i="10" l="1"/>
  <c r="BI234" i="10"/>
  <c r="BJ234" i="10"/>
  <c r="BA231" i="10"/>
  <c r="U230" i="10"/>
  <c r="V230" i="10" s="1"/>
  <c r="N230" i="10"/>
  <c r="U227" i="10"/>
  <c r="V227" i="10" s="1"/>
  <c r="N227" i="10"/>
  <c r="AK233" i="10"/>
  <c r="BB233" i="10" s="1"/>
  <c r="AY231" i="10"/>
  <c r="AZ231" i="10"/>
  <c r="BB232" i="10"/>
  <c r="AJ232" i="10"/>
  <c r="BM234" i="10"/>
  <c r="AR234" i="10" s="1"/>
  <c r="BC232" i="10"/>
  <c r="BD234" i="10"/>
  <c r="AM235" i="10"/>
  <c r="AT235" i="10"/>
  <c r="AA188" i="10"/>
  <c r="AB188" i="10" s="1"/>
  <c r="AG229" i="10"/>
  <c r="AY229" i="10"/>
  <c r="BC233" i="10"/>
  <c r="AP234" i="10"/>
  <c r="AQ234" i="10"/>
  <c r="AO234" i="10"/>
  <c r="AS234" i="10"/>
  <c r="AL234" i="10" s="1"/>
  <c r="D236" i="10"/>
  <c r="F235" i="10"/>
  <c r="BL235" i="10"/>
  <c r="X181" i="10"/>
  <c r="Y181" i="10" s="1"/>
  <c r="W233" i="10" l="1"/>
  <c r="E233" i="10"/>
  <c r="G234" i="10"/>
  <c r="BI235" i="10"/>
  <c r="BJ235" i="10"/>
  <c r="AJ233" i="10"/>
  <c r="AI233" i="10" s="1"/>
  <c r="AH233" i="10" s="1"/>
  <c r="AG233" i="10" s="1"/>
  <c r="AX233" i="10" s="1"/>
  <c r="BE231" i="10"/>
  <c r="AK234" i="10"/>
  <c r="AJ234" i="10" s="1"/>
  <c r="AI234" i="10" s="1"/>
  <c r="AH234" i="10" s="1"/>
  <c r="AG234" i="10" s="1"/>
  <c r="AX234" i="10" s="1"/>
  <c r="BM235" i="10"/>
  <c r="AR235" i="10" s="1"/>
  <c r="BD235" i="10"/>
  <c r="AT236" i="10"/>
  <c r="AM236" i="10"/>
  <c r="AA189" i="10"/>
  <c r="AB189" i="10" s="1"/>
  <c r="AI232" i="10"/>
  <c r="BA232" i="10"/>
  <c r="AP235" i="10"/>
  <c r="AO235" i="10"/>
  <c r="AS235" i="10"/>
  <c r="AL235" i="10" s="1"/>
  <c r="AQ235" i="10"/>
  <c r="BC234" i="10"/>
  <c r="D237" i="10"/>
  <c r="F236" i="10"/>
  <c r="BL236" i="10"/>
  <c r="AX229" i="10"/>
  <c r="BE229" i="10" s="1"/>
  <c r="X182" i="10"/>
  <c r="Y182" i="10" s="1"/>
  <c r="AZ233" i="10" l="1"/>
  <c r="BA233" i="10"/>
  <c r="G235" i="10"/>
  <c r="AY233" i="10"/>
  <c r="E234" i="10"/>
  <c r="W234" i="10"/>
  <c r="BI236" i="10"/>
  <c r="BJ236" i="10"/>
  <c r="U229" i="10"/>
  <c r="V229" i="10" s="1"/>
  <c r="N229" i="10"/>
  <c r="U231" i="10"/>
  <c r="V231" i="10" s="1"/>
  <c r="N231" i="10"/>
  <c r="BB234" i="10"/>
  <c r="AK235" i="10"/>
  <c r="AJ235" i="10" s="1"/>
  <c r="AI235" i="10" s="1"/>
  <c r="AH235" i="10" s="1"/>
  <c r="AG235" i="10" s="1"/>
  <c r="AX235" i="10" s="1"/>
  <c r="BM236" i="10"/>
  <c r="AR236" i="10" s="1"/>
  <c r="AM237" i="10"/>
  <c r="AT237" i="10"/>
  <c r="BD236" i="10"/>
  <c r="AA190" i="10"/>
  <c r="AB190" i="10" s="1"/>
  <c r="AZ234" i="10"/>
  <c r="BA234" i="10"/>
  <c r="AQ236" i="10"/>
  <c r="AP236" i="10"/>
  <c r="AO236" i="10"/>
  <c r="AS236" i="10"/>
  <c r="AL236" i="10" s="1"/>
  <c r="D238" i="10"/>
  <c r="F237" i="10"/>
  <c r="BL237" i="10"/>
  <c r="BC235" i="10"/>
  <c r="AY234" i="10"/>
  <c r="AH232" i="10"/>
  <c r="AZ232" i="10"/>
  <c r="X183" i="10"/>
  <c r="Y183" i="10" s="1"/>
  <c r="BE233" i="10" l="1"/>
  <c r="U233" i="10" s="1"/>
  <c r="V233" i="10" s="1"/>
  <c r="W235" i="10"/>
  <c r="E235" i="10"/>
  <c r="BJ237" i="10"/>
  <c r="BI237" i="10"/>
  <c r="G237" i="10" s="1"/>
  <c r="W237" i="10" s="1"/>
  <c r="G236" i="10"/>
  <c r="BB235" i="10"/>
  <c r="AK236" i="10"/>
  <c r="AJ236" i="10" s="1"/>
  <c r="AI236" i="10" s="1"/>
  <c r="AH236" i="10" s="1"/>
  <c r="AG236" i="10" s="1"/>
  <c r="AX236" i="10" s="1"/>
  <c r="BM237" i="10"/>
  <c r="AR237" i="10" s="1"/>
  <c r="BD237" i="10"/>
  <c r="AM238" i="10"/>
  <c r="AT238" i="10"/>
  <c r="BE234" i="10"/>
  <c r="AA191" i="10"/>
  <c r="AB191" i="10" s="1"/>
  <c r="AZ235" i="10"/>
  <c r="D239" i="10"/>
  <c r="F238" i="10"/>
  <c r="BL238" i="10"/>
  <c r="AY235" i="10"/>
  <c r="BA235" i="10"/>
  <c r="BC236" i="10"/>
  <c r="AG232" i="10"/>
  <c r="AY232" i="10"/>
  <c r="AP237" i="10"/>
  <c r="AQ237" i="10"/>
  <c r="AO237" i="10"/>
  <c r="AS237" i="10"/>
  <c r="X184" i="10"/>
  <c r="Y184" i="10" s="1"/>
  <c r="N233" i="10" l="1"/>
  <c r="E237" i="10"/>
  <c r="BI238" i="10"/>
  <c r="BJ238" i="10"/>
  <c r="W236" i="10"/>
  <c r="E236" i="10"/>
  <c r="U234" i="10"/>
  <c r="V234" i="10" s="1"/>
  <c r="N234" i="10"/>
  <c r="BB236" i="10"/>
  <c r="BM238" i="10"/>
  <c r="AR238" i="10" s="1"/>
  <c r="BD238" i="10"/>
  <c r="AM239" i="10"/>
  <c r="AT239" i="10"/>
  <c r="AA192" i="10"/>
  <c r="AB192" i="10" s="1"/>
  <c r="AZ236" i="10"/>
  <c r="BE235" i="10"/>
  <c r="AY236" i="10"/>
  <c r="AX232" i="10"/>
  <c r="BE232" i="10" s="1"/>
  <c r="AL237" i="10"/>
  <c r="AK237" i="10" s="1"/>
  <c r="AP238" i="10"/>
  <c r="AS238" i="10"/>
  <c r="AQ238" i="10"/>
  <c r="AO238" i="10"/>
  <c r="BA236" i="10"/>
  <c r="D240" i="10"/>
  <c r="F239" i="10"/>
  <c r="BL239" i="10"/>
  <c r="X185" i="10"/>
  <c r="Y185" i="10" s="1"/>
  <c r="G238" i="10" l="1"/>
  <c r="BI239" i="10"/>
  <c r="BJ239" i="10"/>
  <c r="U235" i="10"/>
  <c r="V235" i="10" s="1"/>
  <c r="N235" i="10"/>
  <c r="U232" i="10"/>
  <c r="V232" i="10" s="1"/>
  <c r="N232" i="10"/>
  <c r="AJ237" i="10"/>
  <c r="BB237" i="10"/>
  <c r="BM239" i="10"/>
  <c r="AR239" i="10" s="1"/>
  <c r="BD239" i="10"/>
  <c r="BC237" i="10"/>
  <c r="AM240" i="10"/>
  <c r="AT240" i="10"/>
  <c r="AA193" i="10"/>
  <c r="AB193" i="10" s="1"/>
  <c r="BE236" i="10"/>
  <c r="AQ239" i="10"/>
  <c r="AP239" i="10"/>
  <c r="AO239" i="10"/>
  <c r="AS239" i="10"/>
  <c r="AL239" i="10" s="1"/>
  <c r="D241" i="10"/>
  <c r="F240" i="10"/>
  <c r="BL240" i="10"/>
  <c r="AL238" i="10"/>
  <c r="AK238" i="10" s="1"/>
  <c r="X186" i="10"/>
  <c r="Y186" i="10" s="1"/>
  <c r="E238" i="10" l="1"/>
  <c r="W238" i="10"/>
  <c r="BJ240" i="10"/>
  <c r="BI240" i="10"/>
  <c r="G239" i="10"/>
  <c r="U236" i="10"/>
  <c r="V236" i="10" s="1"/>
  <c r="N236" i="10"/>
  <c r="AK239" i="10"/>
  <c r="BB239" i="10" s="1"/>
  <c r="BB238" i="10"/>
  <c r="AJ238" i="10"/>
  <c r="BD240" i="10"/>
  <c r="BM240" i="10"/>
  <c r="AR240" i="10" s="1"/>
  <c r="BC238" i="10"/>
  <c r="AM241" i="10"/>
  <c r="AT241" i="10"/>
  <c r="AA194" i="10"/>
  <c r="AB194" i="10" s="1"/>
  <c r="X187" i="10"/>
  <c r="Y187" i="10" s="1"/>
  <c r="D242" i="10"/>
  <c r="F241" i="10"/>
  <c r="BL241" i="10"/>
  <c r="AQ240" i="10"/>
  <c r="AP240" i="10"/>
  <c r="AO240" i="10"/>
  <c r="AS240" i="10"/>
  <c r="AL240" i="10" s="1"/>
  <c r="BC239" i="10"/>
  <c r="AI237" i="10"/>
  <c r="BA237" i="10"/>
  <c r="G240" i="10" l="1"/>
  <c r="W240" i="10" s="1"/>
  <c r="BI241" i="10"/>
  <c r="BJ241" i="10"/>
  <c r="W239" i="10"/>
  <c r="E239" i="10"/>
  <c r="AJ239" i="10"/>
  <c r="AI239" i="10" s="1"/>
  <c r="AH239" i="10" s="1"/>
  <c r="AG239" i="10" s="1"/>
  <c r="AX239" i="10" s="1"/>
  <c r="AK240" i="10"/>
  <c r="BB240" i="10" s="1"/>
  <c r="BM241" i="10"/>
  <c r="AR241" i="10" s="1"/>
  <c r="BD241" i="10"/>
  <c r="AT242" i="10"/>
  <c r="AM242" i="10"/>
  <c r="X188" i="10"/>
  <c r="Y188" i="10" s="1"/>
  <c r="AA195" i="10"/>
  <c r="AB195" i="10" s="1"/>
  <c r="AI238" i="10"/>
  <c r="BA238" i="10"/>
  <c r="BC240" i="10"/>
  <c r="AP241" i="10"/>
  <c r="AO241" i="10"/>
  <c r="AS241" i="10"/>
  <c r="AL241" i="10" s="1"/>
  <c r="AQ241" i="10"/>
  <c r="AH237" i="10"/>
  <c r="AZ237" i="10"/>
  <c r="D243" i="10"/>
  <c r="F242" i="10"/>
  <c r="BL242" i="10"/>
  <c r="E240" i="10" l="1"/>
  <c r="BI242" i="10"/>
  <c r="BJ242" i="10"/>
  <c r="G241" i="10"/>
  <c r="AZ239" i="10"/>
  <c r="BA239" i="10"/>
  <c r="AY239" i="10"/>
  <c r="AK241" i="10"/>
  <c r="BB241" i="10" s="1"/>
  <c r="AJ240" i="10"/>
  <c r="AI240" i="10" s="1"/>
  <c r="AH240" i="10" s="1"/>
  <c r="AG240" i="10" s="1"/>
  <c r="AX240" i="10" s="1"/>
  <c r="BM242" i="10"/>
  <c r="AR242" i="10" s="1"/>
  <c r="AT243" i="10"/>
  <c r="AM243" i="10"/>
  <c r="BD242" i="10"/>
  <c r="AA196" i="10"/>
  <c r="AB196" i="10" s="1"/>
  <c r="X189" i="10"/>
  <c r="Y189" i="10" s="1"/>
  <c r="BC241" i="10"/>
  <c r="AH238" i="10"/>
  <c r="AZ238" i="10"/>
  <c r="AP242" i="10"/>
  <c r="AS242" i="10"/>
  <c r="AL242" i="10" s="1"/>
  <c r="AQ242" i="10"/>
  <c r="AO242" i="10"/>
  <c r="D244" i="10"/>
  <c r="F243" i="10"/>
  <c r="BL243" i="10"/>
  <c r="AG237" i="10"/>
  <c r="AY237" i="10"/>
  <c r="BI243" i="10" l="1"/>
  <c r="BJ243" i="10"/>
  <c r="W241" i="10"/>
  <c r="E241" i="10"/>
  <c r="G242" i="10"/>
  <c r="BE239" i="10"/>
  <c r="AZ240" i="10"/>
  <c r="AJ241" i="10"/>
  <c r="AI241" i="10" s="1"/>
  <c r="AH241" i="10" s="1"/>
  <c r="AG241" i="10" s="1"/>
  <c r="AX241" i="10" s="1"/>
  <c r="AY240" i="10"/>
  <c r="BA240" i="10"/>
  <c r="AK242" i="10"/>
  <c r="AJ242" i="10" s="1"/>
  <c r="AI242" i="10" s="1"/>
  <c r="AH242" i="10" s="1"/>
  <c r="AG242" i="10" s="1"/>
  <c r="AX242" i="10" s="1"/>
  <c r="BM243" i="10"/>
  <c r="AR243" i="10" s="1"/>
  <c r="AT244" i="10"/>
  <c r="AM244" i="10"/>
  <c r="BD243" i="10"/>
  <c r="X190" i="10"/>
  <c r="Y190" i="10" s="1"/>
  <c r="AA197" i="10"/>
  <c r="AB197" i="10" s="1"/>
  <c r="AG238" i="10"/>
  <c r="AY238" i="10"/>
  <c r="BC242" i="10"/>
  <c r="AQ243" i="10"/>
  <c r="AP243" i="10"/>
  <c r="AO243" i="10"/>
  <c r="AS243" i="10"/>
  <c r="D245" i="10"/>
  <c r="F244" i="10"/>
  <c r="BL244" i="10"/>
  <c r="AX237" i="10"/>
  <c r="BE237" i="10" s="1"/>
  <c r="W242" i="10" l="1"/>
  <c r="E242" i="10"/>
  <c r="BI244" i="10"/>
  <c r="BJ244" i="10"/>
  <c r="G243" i="10"/>
  <c r="BE240" i="10"/>
  <c r="AZ241" i="10"/>
  <c r="U237" i="10"/>
  <c r="V237" i="10" s="1"/>
  <c r="N237" i="10"/>
  <c r="U239" i="10"/>
  <c r="V239" i="10" s="1"/>
  <c r="N239" i="10"/>
  <c r="BA241" i="10"/>
  <c r="AY241" i="10"/>
  <c r="BB242" i="10"/>
  <c r="BM244" i="10"/>
  <c r="AR244" i="10" s="1"/>
  <c r="AT245" i="10"/>
  <c r="AM245" i="10"/>
  <c r="BD244" i="10"/>
  <c r="AA198" i="10"/>
  <c r="AB198" i="10" s="1"/>
  <c r="X191" i="10"/>
  <c r="Y191" i="10" s="1"/>
  <c r="AY242" i="10"/>
  <c r="D246" i="10"/>
  <c r="F245" i="10"/>
  <c r="BL245" i="10"/>
  <c r="AO244" i="10"/>
  <c r="AS244" i="10"/>
  <c r="AP244" i="10"/>
  <c r="AQ244" i="10"/>
  <c r="AL243" i="10"/>
  <c r="AK243" i="10" s="1"/>
  <c r="AX238" i="10"/>
  <c r="BE238" i="10" s="1"/>
  <c r="BA242" i="10"/>
  <c r="AZ242" i="10"/>
  <c r="BE241" i="10" l="1"/>
  <c r="U241" i="10" s="1"/>
  <c r="V241" i="10" s="1"/>
  <c r="BJ245" i="10"/>
  <c r="BI245" i="10"/>
  <c r="G245" i="10" s="1"/>
  <c r="W245" i="10" s="1"/>
  <c r="E243" i="10"/>
  <c r="W243" i="10"/>
  <c r="G244" i="10"/>
  <c r="U238" i="10"/>
  <c r="V238" i="10" s="1"/>
  <c r="N238" i="10"/>
  <c r="U240" i="10"/>
  <c r="V240" i="10" s="1"/>
  <c r="N240" i="10"/>
  <c r="AJ243" i="10"/>
  <c r="BB243" i="10"/>
  <c r="BM245" i="10"/>
  <c r="AR245" i="10" s="1"/>
  <c r="BC243" i="10"/>
  <c r="AM246" i="10"/>
  <c r="AT246" i="10"/>
  <c r="BD245" i="10"/>
  <c r="X192" i="10"/>
  <c r="Y192" i="10" s="1"/>
  <c r="AA199" i="10"/>
  <c r="AB199" i="10" s="1"/>
  <c r="BE242" i="10"/>
  <c r="AL244" i="10"/>
  <c r="AK244" i="10" s="1"/>
  <c r="AQ245" i="10"/>
  <c r="AO245" i="10"/>
  <c r="AS245" i="10"/>
  <c r="AP245" i="10"/>
  <c r="D247" i="10"/>
  <c r="F246" i="10"/>
  <c r="BL246" i="10"/>
  <c r="N241" i="10" l="1"/>
  <c r="E245" i="10"/>
  <c r="W244" i="10"/>
  <c r="E244" i="10"/>
  <c r="BI246" i="10"/>
  <c r="BJ246" i="10"/>
  <c r="U242" i="10"/>
  <c r="V242" i="10" s="1"/>
  <c r="N242" i="10"/>
  <c r="AJ244" i="10"/>
  <c r="BB244" i="10"/>
  <c r="BM246" i="10"/>
  <c r="AR246" i="10" s="1"/>
  <c r="BD246" i="10"/>
  <c r="AM247" i="10"/>
  <c r="AT247" i="10"/>
  <c r="AA200" i="10"/>
  <c r="AB200" i="10" s="1"/>
  <c r="X193" i="10"/>
  <c r="Y193" i="10" s="1"/>
  <c r="BC244" i="10"/>
  <c r="AI243" i="10"/>
  <c r="BA243" i="10"/>
  <c r="AQ246" i="10"/>
  <c r="AP246" i="10"/>
  <c r="AO246" i="10"/>
  <c r="AS246" i="10"/>
  <c r="D248" i="10"/>
  <c r="F247" i="10"/>
  <c r="BL247" i="10"/>
  <c r="AL245" i="10"/>
  <c r="AK245" i="10" s="1"/>
  <c r="G246" i="10" l="1"/>
  <c r="BI247" i="10"/>
  <c r="BJ247" i="10"/>
  <c r="AJ245" i="10"/>
  <c r="BB245" i="10"/>
  <c r="BD247" i="10"/>
  <c r="BM247" i="10"/>
  <c r="AR247" i="10" s="1"/>
  <c r="BC245" i="10"/>
  <c r="AT248" i="10"/>
  <c r="AM248" i="10"/>
  <c r="AA201" i="10"/>
  <c r="AB201" i="10" s="1"/>
  <c r="X194" i="10"/>
  <c r="Y194" i="10" s="1"/>
  <c r="AQ247" i="10"/>
  <c r="AP247" i="10"/>
  <c r="AO247" i="10"/>
  <c r="AS247" i="10"/>
  <c r="AL247" i="10" s="1"/>
  <c r="AH243" i="10"/>
  <c r="AZ243" i="10"/>
  <c r="D249" i="10"/>
  <c r="F248" i="10"/>
  <c r="BL248" i="10"/>
  <c r="AL246" i="10"/>
  <c r="AK246" i="10" s="1"/>
  <c r="AI244" i="10"/>
  <c r="BA244" i="10"/>
  <c r="G247" i="10" l="1"/>
  <c r="W247" i="10" s="1"/>
  <c r="BJ248" i="10"/>
  <c r="BI248" i="10"/>
  <c r="G248" i="10" s="1"/>
  <c r="W248" i="10" s="1"/>
  <c r="E246" i="10"/>
  <c r="W246" i="10"/>
  <c r="AK247" i="10"/>
  <c r="BB247" i="10" s="1"/>
  <c r="BB246" i="10"/>
  <c r="AJ246" i="10"/>
  <c r="BM248" i="10"/>
  <c r="AR248" i="10" s="1"/>
  <c r="AT249" i="10"/>
  <c r="AM249" i="10"/>
  <c r="BD248" i="10"/>
  <c r="AA202" i="10"/>
  <c r="AB202" i="10" s="1"/>
  <c r="X195" i="10"/>
  <c r="Y195" i="10" s="1"/>
  <c r="D250" i="10"/>
  <c r="F249" i="10"/>
  <c r="BL249" i="10"/>
  <c r="BC247" i="10"/>
  <c r="AH244" i="10"/>
  <c r="AZ244" i="10"/>
  <c r="BC246" i="10"/>
  <c r="AP248" i="10"/>
  <c r="AQ248" i="10"/>
  <c r="AO248" i="10"/>
  <c r="AS248" i="10"/>
  <c r="AL248" i="10" s="1"/>
  <c r="AG243" i="10"/>
  <c r="AY243" i="10"/>
  <c r="AI245" i="10"/>
  <c r="BA245" i="10"/>
  <c r="E248" i="10" l="1"/>
  <c r="E247" i="10"/>
  <c r="BI249" i="10"/>
  <c r="BJ249" i="10"/>
  <c r="AJ247" i="10"/>
  <c r="AI247" i="10" s="1"/>
  <c r="AH247" i="10" s="1"/>
  <c r="AG247" i="10" s="1"/>
  <c r="AX247" i="10" s="1"/>
  <c r="AK248" i="10"/>
  <c r="BB248" i="10" s="1"/>
  <c r="BM249" i="10"/>
  <c r="AR249" i="10" s="1"/>
  <c r="AM250" i="10"/>
  <c r="AT250" i="10"/>
  <c r="BD249" i="10"/>
  <c r="X196" i="10"/>
  <c r="Y196" i="10" s="1"/>
  <c r="AA203" i="10"/>
  <c r="AB203" i="10" s="1"/>
  <c r="AI246" i="10"/>
  <c r="BA246" i="10"/>
  <c r="AZ245" i="10"/>
  <c r="AH245" i="10"/>
  <c r="BC248" i="10"/>
  <c r="AQ249" i="10"/>
  <c r="AP249" i="10"/>
  <c r="AO249" i="10"/>
  <c r="AS249" i="10"/>
  <c r="AL249" i="10" s="1"/>
  <c r="AG244" i="10"/>
  <c r="AY244" i="10"/>
  <c r="AX243" i="10"/>
  <c r="BE243" i="10" s="1"/>
  <c r="D251" i="10"/>
  <c r="F250" i="10"/>
  <c r="BL250" i="10"/>
  <c r="BI250" i="10" l="1"/>
  <c r="BJ250" i="10"/>
  <c r="G249" i="10"/>
  <c r="AZ247" i="10"/>
  <c r="U243" i="10"/>
  <c r="V243" i="10" s="1"/>
  <c r="N243" i="10"/>
  <c r="BA247" i="10"/>
  <c r="AY247" i="10"/>
  <c r="AJ248" i="10"/>
  <c r="AI248" i="10" s="1"/>
  <c r="AH248" i="10" s="1"/>
  <c r="AG248" i="10" s="1"/>
  <c r="AX248" i="10" s="1"/>
  <c r="AK249" i="10"/>
  <c r="BB249" i="10" s="1"/>
  <c r="BM250" i="10"/>
  <c r="AR250" i="10" s="1"/>
  <c r="BD250" i="10"/>
  <c r="AM251" i="10"/>
  <c r="AT251" i="10"/>
  <c r="AA204" i="10"/>
  <c r="AB204" i="10" s="1"/>
  <c r="X197" i="10"/>
  <c r="Y197" i="10" s="1"/>
  <c r="D252" i="10"/>
  <c r="F251" i="10"/>
  <c r="BL251" i="10"/>
  <c r="AG245" i="10"/>
  <c r="AY245" i="10"/>
  <c r="BC249" i="10"/>
  <c r="AH246" i="10"/>
  <c r="AZ246" i="10"/>
  <c r="AQ250" i="10"/>
  <c r="AP250" i="10"/>
  <c r="AO250" i="10"/>
  <c r="AS250" i="10"/>
  <c r="AX244" i="10"/>
  <c r="BE244" i="10" s="1"/>
  <c r="BI251" i="10" l="1"/>
  <c r="BJ251" i="10"/>
  <c r="W249" i="10"/>
  <c r="E249" i="10"/>
  <c r="G250" i="10"/>
  <c r="U244" i="10"/>
  <c r="V244" i="10" s="1"/>
  <c r="N244" i="10"/>
  <c r="BE247" i="10"/>
  <c r="AZ248" i="10"/>
  <c r="AY248" i="10"/>
  <c r="BA248" i="10"/>
  <c r="AJ249" i="10"/>
  <c r="AI249" i="10" s="1"/>
  <c r="AH249" i="10" s="1"/>
  <c r="AG249" i="10" s="1"/>
  <c r="AX249" i="10" s="1"/>
  <c r="BM251" i="10"/>
  <c r="AR251" i="10" s="1"/>
  <c r="BD251" i="10"/>
  <c r="AM252" i="10"/>
  <c r="AT252" i="10"/>
  <c r="X198" i="10"/>
  <c r="Y198" i="10" s="1"/>
  <c r="AA205" i="10"/>
  <c r="AB205" i="10" s="1"/>
  <c r="AG246" i="10"/>
  <c r="AY246" i="10"/>
  <c r="AX245" i="10"/>
  <c r="BE245" i="10" s="1"/>
  <c r="AL250" i="10"/>
  <c r="AK250" i="10" s="1"/>
  <c r="AP251" i="10"/>
  <c r="AO251" i="10"/>
  <c r="AS251" i="10"/>
  <c r="AL251" i="10" s="1"/>
  <c r="AQ251" i="10"/>
  <c r="D253" i="10"/>
  <c r="F252" i="10"/>
  <c r="BL252" i="10"/>
  <c r="E250" i="10" l="1"/>
  <c r="W250" i="10"/>
  <c r="BI252" i="10"/>
  <c r="BJ252" i="10"/>
  <c r="G251" i="10"/>
  <c r="U247" i="10"/>
  <c r="V247" i="10" s="1"/>
  <c r="N247" i="10"/>
  <c r="U245" i="10"/>
  <c r="V245" i="10" s="1"/>
  <c r="N245" i="10"/>
  <c r="BE248" i="10"/>
  <c r="AZ249" i="10"/>
  <c r="AY249" i="10"/>
  <c r="BA249" i="10"/>
  <c r="AK251" i="10"/>
  <c r="AJ251" i="10" s="1"/>
  <c r="AI251" i="10" s="1"/>
  <c r="AH251" i="10" s="1"/>
  <c r="AG251" i="10" s="1"/>
  <c r="AX251" i="10" s="1"/>
  <c r="AJ250" i="10"/>
  <c r="BB250" i="10"/>
  <c r="BM252" i="10"/>
  <c r="AR252" i="10" s="1"/>
  <c r="BD252" i="10"/>
  <c r="BC250" i="10"/>
  <c r="AT253" i="10"/>
  <c r="AM253" i="10"/>
  <c r="AA206" i="10"/>
  <c r="AB206" i="10" s="1"/>
  <c r="X199" i="10"/>
  <c r="Y199" i="10" s="1"/>
  <c r="BC251" i="10"/>
  <c r="D254" i="10"/>
  <c r="F253" i="10"/>
  <c r="BL253" i="10"/>
  <c r="AX246" i="10"/>
  <c r="BE246" i="10" s="1"/>
  <c r="AQ252" i="10"/>
  <c r="AP252" i="10"/>
  <c r="AO252" i="10"/>
  <c r="AS252" i="10"/>
  <c r="BJ253" i="10" l="1"/>
  <c r="BI253" i="10"/>
  <c r="W251" i="10"/>
  <c r="E251" i="10"/>
  <c r="G252" i="10"/>
  <c r="BE249" i="10"/>
  <c r="U249" i="10" s="1"/>
  <c r="V249" i="10" s="1"/>
  <c r="U248" i="10"/>
  <c r="V248" i="10" s="1"/>
  <c r="N248" i="10"/>
  <c r="U246" i="10"/>
  <c r="V246" i="10" s="1"/>
  <c r="N246" i="10"/>
  <c r="BB251" i="10"/>
  <c r="BM253" i="10"/>
  <c r="AR253" i="10" s="1"/>
  <c r="AT254" i="10"/>
  <c r="AM254" i="10"/>
  <c r="BD253" i="10"/>
  <c r="BA251" i="10"/>
  <c r="AZ251" i="10"/>
  <c r="X200" i="10"/>
  <c r="Y200" i="10" s="1"/>
  <c r="AA207" i="10"/>
  <c r="AB207" i="10" s="1"/>
  <c r="AI250" i="10"/>
  <c r="BA250" i="10"/>
  <c r="AQ253" i="10"/>
  <c r="AP253" i="10"/>
  <c r="AO253" i="10"/>
  <c r="AS253" i="10"/>
  <c r="AL252" i="10"/>
  <c r="AK252" i="10" s="1"/>
  <c r="D255" i="10"/>
  <c r="F254" i="10"/>
  <c r="BL254" i="10"/>
  <c r="AY251" i="10"/>
  <c r="G253" i="10" l="1"/>
  <c r="W253" i="10" s="1"/>
  <c r="E253" i="10"/>
  <c r="N249" i="10"/>
  <c r="BI254" i="10"/>
  <c r="BJ254" i="10"/>
  <c r="W252" i="10"/>
  <c r="E252" i="10"/>
  <c r="AJ252" i="10"/>
  <c r="BB252" i="10"/>
  <c r="BM254" i="10"/>
  <c r="AR254" i="10" s="1"/>
  <c r="BC252" i="10"/>
  <c r="BE251" i="10"/>
  <c r="AM255" i="10"/>
  <c r="AT255" i="10"/>
  <c r="BD254" i="10"/>
  <c r="AA208" i="10"/>
  <c r="AB208" i="10" s="1"/>
  <c r="X201" i="10"/>
  <c r="Y201" i="10" s="1"/>
  <c r="D256" i="10"/>
  <c r="F255" i="10"/>
  <c r="BL255" i="10"/>
  <c r="AP254" i="10"/>
  <c r="AS254" i="10"/>
  <c r="AQ254" i="10"/>
  <c r="AO254" i="10"/>
  <c r="AH250" i="10"/>
  <c r="AZ250" i="10"/>
  <c r="AL253" i="10"/>
  <c r="AK253" i="10" s="1"/>
  <c r="BI255" i="10" l="1"/>
  <c r="BJ255" i="10"/>
  <c r="G254" i="10"/>
  <c r="U251" i="10"/>
  <c r="V251" i="10" s="1"/>
  <c r="N251" i="10"/>
  <c r="AJ253" i="10"/>
  <c r="BB253" i="10"/>
  <c r="BD255" i="10"/>
  <c r="BM255" i="10"/>
  <c r="AR255" i="10" s="1"/>
  <c r="BC253" i="10"/>
  <c r="AM256" i="10"/>
  <c r="AT256" i="10"/>
  <c r="X202" i="10"/>
  <c r="Y202" i="10" s="1"/>
  <c r="AA209" i="10"/>
  <c r="AB209" i="10" s="1"/>
  <c r="AG250" i="10"/>
  <c r="AY250" i="10"/>
  <c r="AI252" i="10"/>
  <c r="BA252" i="10"/>
  <c r="AP255" i="10"/>
  <c r="AQ255" i="10"/>
  <c r="AO255" i="10"/>
  <c r="AS255" i="10"/>
  <c r="AL255" i="10" s="1"/>
  <c r="D257" i="10"/>
  <c r="F256" i="10"/>
  <c r="BL256" i="10"/>
  <c r="AL254" i="10"/>
  <c r="AK254" i="10" s="1"/>
  <c r="BJ256" i="10" l="1"/>
  <c r="BI256" i="10"/>
  <c r="G256" i="10" s="1"/>
  <c r="E256" i="10" s="1"/>
  <c r="W254" i="10"/>
  <c r="E254" i="10"/>
  <c r="G255" i="10"/>
  <c r="W256" i="10"/>
  <c r="AK255" i="10"/>
  <c r="AJ255" i="10" s="1"/>
  <c r="AI255" i="10" s="1"/>
  <c r="AH255" i="10" s="1"/>
  <c r="AG255" i="10" s="1"/>
  <c r="AX255" i="10" s="1"/>
  <c r="BB254" i="10"/>
  <c r="AJ254" i="10"/>
  <c r="BM256" i="10"/>
  <c r="AR256" i="10" s="1"/>
  <c r="BD256" i="10"/>
  <c r="AT257" i="10"/>
  <c r="AM257" i="10"/>
  <c r="X203" i="10"/>
  <c r="Y203" i="10" s="1"/>
  <c r="AA210" i="10"/>
  <c r="AB210" i="10" s="1"/>
  <c r="AQ256" i="10"/>
  <c r="AP256" i="10"/>
  <c r="AO256" i="10"/>
  <c r="AS256" i="10"/>
  <c r="AL256" i="10" s="1"/>
  <c r="AI253" i="10"/>
  <c r="BA253" i="10"/>
  <c r="D258" i="10"/>
  <c r="F257" i="10"/>
  <c r="BL257" i="10"/>
  <c r="AH252" i="10"/>
  <c r="AZ252" i="10"/>
  <c r="BC254" i="10"/>
  <c r="BC255" i="10"/>
  <c r="AX250" i="10"/>
  <c r="BE250" i="10" s="1"/>
  <c r="E255" i="10" l="1"/>
  <c r="W255" i="10"/>
  <c r="BI257" i="10"/>
  <c r="BJ257" i="10"/>
  <c r="U250" i="10"/>
  <c r="V250" i="10" s="1"/>
  <c r="N250" i="10"/>
  <c r="BB255" i="10"/>
  <c r="AK256" i="10"/>
  <c r="BB256" i="10" s="1"/>
  <c r="BM257" i="10"/>
  <c r="AR257" i="10" s="1"/>
  <c r="AM258" i="10"/>
  <c r="AT258" i="10"/>
  <c r="BD257" i="10"/>
  <c r="AA211" i="10"/>
  <c r="AB211" i="10" s="1"/>
  <c r="X204" i="10"/>
  <c r="Y204" i="10" s="1"/>
  <c r="AH253" i="10"/>
  <c r="AZ253" i="10"/>
  <c r="AG252" i="10"/>
  <c r="AY252" i="10"/>
  <c r="BA255" i="10"/>
  <c r="BC256" i="10"/>
  <c r="AP257" i="10"/>
  <c r="AO257" i="10"/>
  <c r="AS257" i="10"/>
  <c r="AL257" i="10" s="1"/>
  <c r="AQ257" i="10"/>
  <c r="D259" i="10"/>
  <c r="F258" i="10"/>
  <c r="BL258" i="10"/>
  <c r="AI254" i="10"/>
  <c r="BA254" i="10"/>
  <c r="AZ255" i="10"/>
  <c r="AY255" i="10"/>
  <c r="G257" i="10" l="1"/>
  <c r="W257" i="10" s="1"/>
  <c r="BI258" i="10"/>
  <c r="BJ258" i="10"/>
  <c r="AJ256" i="10"/>
  <c r="AI256" i="10" s="1"/>
  <c r="AH256" i="10" s="1"/>
  <c r="AG256" i="10" s="1"/>
  <c r="AX256" i="10" s="1"/>
  <c r="AK257" i="10"/>
  <c r="BB257" i="10" s="1"/>
  <c r="BM258" i="10"/>
  <c r="AR258" i="10" s="1"/>
  <c r="BD258" i="10"/>
  <c r="AM259" i="10"/>
  <c r="AT259" i="10"/>
  <c r="X205" i="10"/>
  <c r="Y205" i="10" s="1"/>
  <c r="AA212" i="10"/>
  <c r="AB212" i="10" s="1"/>
  <c r="BE255" i="10"/>
  <c r="BC257" i="10"/>
  <c r="AP258" i="10"/>
  <c r="AQ258" i="10"/>
  <c r="AO258" i="10"/>
  <c r="AS258" i="10"/>
  <c r="D260" i="10"/>
  <c r="F259" i="10"/>
  <c r="BL259" i="10"/>
  <c r="AH254" i="10"/>
  <c r="AZ254" i="10"/>
  <c r="AX252" i="10"/>
  <c r="BE252" i="10" s="1"/>
  <c r="AG253" i="10"/>
  <c r="AY253" i="10"/>
  <c r="BA256" i="10" l="1"/>
  <c r="E257" i="10"/>
  <c r="BI259" i="10"/>
  <c r="BJ259" i="10"/>
  <c r="G258" i="10"/>
  <c r="AZ256" i="10"/>
  <c r="AY256" i="10"/>
  <c r="U252" i="10"/>
  <c r="V252" i="10" s="1"/>
  <c r="N252" i="10"/>
  <c r="U255" i="10"/>
  <c r="V255" i="10" s="1"/>
  <c r="N255" i="10"/>
  <c r="AJ257" i="10"/>
  <c r="AI257" i="10" s="1"/>
  <c r="AH257" i="10" s="1"/>
  <c r="AG257" i="10" s="1"/>
  <c r="AX257" i="10" s="1"/>
  <c r="BM259" i="10"/>
  <c r="AR259" i="10" s="1"/>
  <c r="BD259" i="10"/>
  <c r="AM260" i="10"/>
  <c r="AT260" i="10"/>
  <c r="AA213" i="10"/>
  <c r="AB213" i="10" s="1"/>
  <c r="X206" i="10"/>
  <c r="Y206" i="10" s="1"/>
  <c r="AL258" i="10"/>
  <c r="AK258" i="10" s="1"/>
  <c r="AX253" i="10"/>
  <c r="BE253" i="10" s="1"/>
  <c r="AG254" i="10"/>
  <c r="AY254" i="10"/>
  <c r="AQ259" i="10"/>
  <c r="AP259" i="10"/>
  <c r="AO259" i="10"/>
  <c r="AS259" i="10"/>
  <c r="AL259" i="10" s="1"/>
  <c r="D261" i="10"/>
  <c r="F260" i="10"/>
  <c r="BL260" i="10"/>
  <c r="BE256" i="10" l="1"/>
  <c r="BI260" i="10"/>
  <c r="BJ260" i="10"/>
  <c r="W258" i="10"/>
  <c r="E258" i="10"/>
  <c r="G259" i="10"/>
  <c r="AK259" i="10"/>
  <c r="AJ259" i="10" s="1"/>
  <c r="AI259" i="10" s="1"/>
  <c r="AH259" i="10" s="1"/>
  <c r="AG259" i="10" s="1"/>
  <c r="AX259" i="10" s="1"/>
  <c r="U253" i="10"/>
  <c r="V253" i="10" s="1"/>
  <c r="N253" i="10"/>
  <c r="U256" i="10"/>
  <c r="V256" i="10" s="1"/>
  <c r="N256" i="10"/>
  <c r="AZ257" i="10"/>
  <c r="BA257" i="10"/>
  <c r="AY257" i="10"/>
  <c r="AJ258" i="10"/>
  <c r="BB258" i="10"/>
  <c r="BM260" i="10"/>
  <c r="AR260" i="10" s="1"/>
  <c r="BC258" i="10"/>
  <c r="AM261" i="10"/>
  <c r="AT261" i="10"/>
  <c r="BD260" i="10"/>
  <c r="X207" i="10"/>
  <c r="Y207" i="10" s="1"/>
  <c r="AA214" i="10"/>
  <c r="AB214" i="10" s="1"/>
  <c r="AX254" i="10"/>
  <c r="BE254" i="10" s="1"/>
  <c r="BC259" i="10"/>
  <c r="AO260" i="10"/>
  <c r="AP260" i="10"/>
  <c r="AS260" i="10"/>
  <c r="AL260" i="10" s="1"/>
  <c r="AQ260" i="10"/>
  <c r="D262" i="10"/>
  <c r="F261" i="10"/>
  <c r="BL261" i="10"/>
  <c r="BB259" i="10" l="1"/>
  <c r="G260" i="10"/>
  <c r="BJ261" i="10"/>
  <c r="BI261" i="10"/>
  <c r="G261" i="10" s="1"/>
  <c r="W261" i="10" s="1"/>
  <c r="W259" i="10"/>
  <c r="E259" i="10"/>
  <c r="U254" i="10"/>
  <c r="V254" i="10" s="1"/>
  <c r="N254" i="10"/>
  <c r="BE257" i="10"/>
  <c r="AK260" i="10"/>
  <c r="AJ260" i="10" s="1"/>
  <c r="AI260" i="10" s="1"/>
  <c r="AH260" i="10" s="1"/>
  <c r="AG260" i="10" s="1"/>
  <c r="AX260" i="10" s="1"/>
  <c r="BM261" i="10"/>
  <c r="AR261" i="10" s="1"/>
  <c r="AM262" i="10"/>
  <c r="AT262" i="10"/>
  <c r="BD261" i="10"/>
  <c r="AA215" i="10"/>
  <c r="AB215" i="10" s="1"/>
  <c r="X208" i="10"/>
  <c r="Y208" i="10" s="1"/>
  <c r="BA259" i="10"/>
  <c r="AZ259" i="10"/>
  <c r="AY259" i="10"/>
  <c r="AI258" i="10"/>
  <c r="BA258" i="10"/>
  <c r="D263" i="10"/>
  <c r="F262" i="10"/>
  <c r="BL262" i="10"/>
  <c r="AP261" i="10"/>
  <c r="AO261" i="10"/>
  <c r="AS261" i="10"/>
  <c r="AL261" i="10" s="1"/>
  <c r="AQ261" i="10"/>
  <c r="BC260" i="10"/>
  <c r="E261" i="10" l="1"/>
  <c r="W260" i="10"/>
  <c r="E260" i="10"/>
  <c r="BI262" i="10"/>
  <c r="BJ262" i="10"/>
  <c r="U257" i="10"/>
  <c r="V257" i="10" s="1"/>
  <c r="N257" i="10"/>
  <c r="BB260" i="10"/>
  <c r="AK261" i="10"/>
  <c r="AJ261" i="10" s="1"/>
  <c r="AI261" i="10" s="1"/>
  <c r="AH261" i="10" s="1"/>
  <c r="AG261" i="10" s="1"/>
  <c r="AX261" i="10" s="1"/>
  <c r="BM262" i="10"/>
  <c r="AR262" i="10" s="1"/>
  <c r="BE259" i="10"/>
  <c r="AM263" i="10"/>
  <c r="AT263" i="10"/>
  <c r="BD262" i="10"/>
  <c r="X209" i="10"/>
  <c r="Y209" i="10" s="1"/>
  <c r="AA216" i="10"/>
  <c r="BA260" i="10"/>
  <c r="AY260" i="10"/>
  <c r="AQ262" i="10"/>
  <c r="AP262" i="10"/>
  <c r="AO262" i="10"/>
  <c r="AS262" i="10"/>
  <c r="AL262" i="10" s="1"/>
  <c r="AZ260" i="10"/>
  <c r="BC261" i="10"/>
  <c r="D264" i="10"/>
  <c r="F263" i="10"/>
  <c r="BL263" i="10"/>
  <c r="AH258" i="10"/>
  <c r="AZ258" i="10"/>
  <c r="AB216" i="10" l="1"/>
  <c r="AA217" i="10"/>
  <c r="G262" i="10"/>
  <c r="BI263" i="10"/>
  <c r="BJ263" i="10"/>
  <c r="U259" i="10"/>
  <c r="V259" i="10" s="1"/>
  <c r="N259" i="10"/>
  <c r="AK262" i="10"/>
  <c r="BB262" i="10" s="1"/>
  <c r="BB261" i="10"/>
  <c r="BM263" i="10"/>
  <c r="AR263" i="10" s="1"/>
  <c r="BD263" i="10"/>
  <c r="AM264" i="10"/>
  <c r="AT264" i="10"/>
  <c r="X210" i="10"/>
  <c r="Y210" i="10" s="1"/>
  <c r="AY261" i="10"/>
  <c r="BE260" i="10"/>
  <c r="AZ261" i="10"/>
  <c r="BC262" i="10"/>
  <c r="AG258" i="10"/>
  <c r="AY258" i="10"/>
  <c r="D265" i="10"/>
  <c r="F264" i="10"/>
  <c r="BL264" i="10"/>
  <c r="BA261" i="10"/>
  <c r="AQ263" i="10"/>
  <c r="AP263" i="10"/>
  <c r="AO263" i="10"/>
  <c r="AS263" i="10"/>
  <c r="AL263" i="10" s="1"/>
  <c r="AB217" i="10" l="1"/>
  <c r="AA218" i="10"/>
  <c r="BJ264" i="10"/>
  <c r="BI264" i="10"/>
  <c r="G263" i="10"/>
  <c r="E262" i="10"/>
  <c r="W262" i="10"/>
  <c r="U260" i="10"/>
  <c r="V260" i="10" s="1"/>
  <c r="N260" i="10"/>
  <c r="AJ262" i="10"/>
  <c r="AI262" i="10" s="1"/>
  <c r="AH262" i="10" s="1"/>
  <c r="AG262" i="10" s="1"/>
  <c r="AX262" i="10" s="1"/>
  <c r="AK263" i="10"/>
  <c r="BB263" i="10" s="1"/>
  <c r="BM264" i="10"/>
  <c r="AR264" i="10" s="1"/>
  <c r="BD264" i="10"/>
  <c r="AT265" i="10"/>
  <c r="AM265" i="10"/>
  <c r="BE261" i="10"/>
  <c r="X211" i="10"/>
  <c r="Y211" i="10" s="1"/>
  <c r="BC263" i="10"/>
  <c r="AX258" i="10"/>
  <c r="BE258" i="10" s="1"/>
  <c r="AO264" i="10"/>
  <c r="AQ264" i="10"/>
  <c r="AS264" i="10"/>
  <c r="AL264" i="10" s="1"/>
  <c r="AP264" i="10"/>
  <c r="D266" i="10"/>
  <c r="F265" i="10"/>
  <c r="BL265" i="10"/>
  <c r="G264" i="10" l="1"/>
  <c r="W264" i="10" s="1"/>
  <c r="AB218" i="10"/>
  <c r="AA219" i="10"/>
  <c r="E264" i="10"/>
  <c r="E263" i="10"/>
  <c r="W263" i="10"/>
  <c r="BI265" i="10"/>
  <c r="BJ265" i="10"/>
  <c r="U258" i="10"/>
  <c r="V258" i="10" s="1"/>
  <c r="N258" i="10"/>
  <c r="U261" i="10"/>
  <c r="V261" i="10" s="1"/>
  <c r="N261" i="10"/>
  <c r="BA262" i="10"/>
  <c r="AZ262" i="10"/>
  <c r="AY262" i="10"/>
  <c r="AJ263" i="10"/>
  <c r="AI263" i="10" s="1"/>
  <c r="AH263" i="10" s="1"/>
  <c r="AG263" i="10" s="1"/>
  <c r="AX263" i="10" s="1"/>
  <c r="AK264" i="10"/>
  <c r="BB264" i="10" s="1"/>
  <c r="BM265" i="10"/>
  <c r="AR265" i="10" s="1"/>
  <c r="AM266" i="10"/>
  <c r="AT266" i="10"/>
  <c r="BD265" i="10"/>
  <c r="X212" i="10"/>
  <c r="Y212" i="10" s="1"/>
  <c r="BC264" i="10"/>
  <c r="AQ265" i="10"/>
  <c r="AP265" i="10"/>
  <c r="AO265" i="10"/>
  <c r="AS265" i="10"/>
  <c r="AL265" i="10" s="1"/>
  <c r="D267" i="10"/>
  <c r="F266" i="10"/>
  <c r="BL266" i="10"/>
  <c r="AB219" i="10" l="1"/>
  <c r="AA220" i="10"/>
  <c r="AA248" i="10"/>
  <c r="BJ266" i="10"/>
  <c r="BI266" i="10"/>
  <c r="G265" i="10"/>
  <c r="BA263" i="10"/>
  <c r="AZ263" i="10"/>
  <c r="AY263" i="10"/>
  <c r="BE262" i="10"/>
  <c r="AJ264" i="10"/>
  <c r="AI264" i="10" s="1"/>
  <c r="AH264" i="10" s="1"/>
  <c r="AG264" i="10" s="1"/>
  <c r="AX264" i="10" s="1"/>
  <c r="AK265" i="10"/>
  <c r="BB265" i="10" s="1"/>
  <c r="BM266" i="10"/>
  <c r="AR266" i="10" s="1"/>
  <c r="BD266" i="10"/>
  <c r="AM267" i="10"/>
  <c r="AT267" i="10"/>
  <c r="X213" i="10"/>
  <c r="Y213" i="10" s="1"/>
  <c r="BC265" i="10"/>
  <c r="AP266" i="10"/>
  <c r="AQ266" i="10"/>
  <c r="AO266" i="10"/>
  <c r="AS266" i="10"/>
  <c r="D268" i="10"/>
  <c r="F267" i="10"/>
  <c r="BL267" i="10"/>
  <c r="AB220" i="10" l="1"/>
  <c r="AA221" i="10"/>
  <c r="AB248" i="10"/>
  <c r="AA249" i="10"/>
  <c r="G266" i="10"/>
  <c r="E266" i="10" s="1"/>
  <c r="W265" i="10"/>
  <c r="E265" i="10"/>
  <c r="BI267" i="10"/>
  <c r="BJ267" i="10"/>
  <c r="U262" i="10"/>
  <c r="V262" i="10" s="1"/>
  <c r="N262" i="10"/>
  <c r="BE263" i="10"/>
  <c r="AY264" i="10"/>
  <c r="BA264" i="10"/>
  <c r="AJ265" i="10"/>
  <c r="AI265" i="10" s="1"/>
  <c r="AH265" i="10" s="1"/>
  <c r="AG265" i="10" s="1"/>
  <c r="AX265" i="10" s="1"/>
  <c r="AZ264" i="10"/>
  <c r="BM267" i="10"/>
  <c r="AR267" i="10" s="1"/>
  <c r="BD267" i="10"/>
  <c r="AM268" i="10"/>
  <c r="AT268" i="10"/>
  <c r="X214" i="10"/>
  <c r="Y214" i="10" s="1"/>
  <c r="AL266" i="10"/>
  <c r="AK266" i="10" s="1"/>
  <c r="AP267" i="10"/>
  <c r="AO267" i="10"/>
  <c r="AS267" i="10"/>
  <c r="AL267" i="10" s="1"/>
  <c r="AQ267" i="10"/>
  <c r="D269" i="10"/>
  <c r="F268" i="10"/>
  <c r="BL268" i="10"/>
  <c r="W266" i="10" l="1"/>
  <c r="AB249" i="10"/>
  <c r="AA250" i="10"/>
  <c r="AB221" i="10"/>
  <c r="AA222" i="10"/>
  <c r="G267" i="10"/>
  <c r="BJ268" i="10"/>
  <c r="BI268" i="10"/>
  <c r="U263" i="10"/>
  <c r="V263" i="10" s="1"/>
  <c r="N263" i="10"/>
  <c r="BE264" i="10"/>
  <c r="AK267" i="10"/>
  <c r="AJ267" i="10" s="1"/>
  <c r="AI267" i="10" s="1"/>
  <c r="AH267" i="10" s="1"/>
  <c r="AG267" i="10" s="1"/>
  <c r="AX267" i="10" s="1"/>
  <c r="BA265" i="10"/>
  <c r="AZ265" i="10"/>
  <c r="AY265" i="10"/>
  <c r="AJ266" i="10"/>
  <c r="BB266" i="10"/>
  <c r="BM268" i="10"/>
  <c r="AR268" i="10" s="1"/>
  <c r="BC266" i="10"/>
  <c r="BD268" i="10"/>
  <c r="AM269" i="10"/>
  <c r="AT269" i="10"/>
  <c r="X215" i="10"/>
  <c r="Y215" i="10" s="1"/>
  <c r="BC267" i="10"/>
  <c r="AQ268" i="10"/>
  <c r="AP268" i="10"/>
  <c r="AO268" i="10"/>
  <c r="AS268" i="10"/>
  <c r="AL268" i="10" s="1"/>
  <c r="D270" i="10"/>
  <c r="F269" i="10"/>
  <c r="BL269" i="10"/>
  <c r="G268" i="10" l="1"/>
  <c r="E268" i="10" s="1"/>
  <c r="AB250" i="10"/>
  <c r="AA251" i="10"/>
  <c r="AB222" i="10"/>
  <c r="AA223" i="10"/>
  <c r="AK268" i="10"/>
  <c r="AJ268" i="10" s="1"/>
  <c r="AI268" i="10" s="1"/>
  <c r="AH268" i="10" s="1"/>
  <c r="AG268" i="10" s="1"/>
  <c r="AX268" i="10" s="1"/>
  <c r="E267" i="10"/>
  <c r="W267" i="10"/>
  <c r="BJ269" i="10"/>
  <c r="BI269" i="10"/>
  <c r="G269" i="10" s="1"/>
  <c r="E269" i="10" s="1"/>
  <c r="U264" i="10"/>
  <c r="V264" i="10" s="1"/>
  <c r="N264" i="10"/>
  <c r="BB267" i="10"/>
  <c r="BE265" i="10"/>
  <c r="BM269" i="10"/>
  <c r="AR269" i="10" s="1"/>
  <c r="BD269" i="10"/>
  <c r="AT270" i="10"/>
  <c r="AM270" i="10"/>
  <c r="X216" i="10"/>
  <c r="X217" i="10" s="1"/>
  <c r="AZ267" i="10"/>
  <c r="BA267" i="10"/>
  <c r="AP269" i="10"/>
  <c r="AQ269" i="10"/>
  <c r="AO269" i="10"/>
  <c r="AS269" i="10"/>
  <c r="AL269" i="10" s="1"/>
  <c r="D271" i="10"/>
  <c r="F270" i="10"/>
  <c r="BL270" i="10"/>
  <c r="BC268" i="10"/>
  <c r="AI266" i="10"/>
  <c r="BA266" i="10"/>
  <c r="AY267" i="10"/>
  <c r="W268" i="10" l="1"/>
  <c r="BB268" i="10"/>
  <c r="Y217" i="10"/>
  <c r="X218" i="10"/>
  <c r="AB223" i="10"/>
  <c r="AA224" i="10"/>
  <c r="AB251" i="10"/>
  <c r="AA252" i="10"/>
  <c r="W269" i="10"/>
  <c r="BI270" i="10"/>
  <c r="BJ270" i="10"/>
  <c r="Y216" i="10"/>
  <c r="U265" i="10"/>
  <c r="V265" i="10" s="1"/>
  <c r="N265" i="10"/>
  <c r="AK269" i="10"/>
  <c r="AJ269" i="10" s="1"/>
  <c r="AI269" i="10" s="1"/>
  <c r="AH269" i="10" s="1"/>
  <c r="AG269" i="10" s="1"/>
  <c r="AX269" i="10" s="1"/>
  <c r="BM270" i="10"/>
  <c r="AR270" i="10" s="1"/>
  <c r="AM271" i="10"/>
  <c r="AT271" i="10"/>
  <c r="BD270" i="10"/>
  <c r="BE267" i="10"/>
  <c r="D272" i="10"/>
  <c r="F271" i="10"/>
  <c r="BL271" i="10"/>
  <c r="BA268" i="10"/>
  <c r="BC269" i="10"/>
  <c r="AH266" i="10"/>
  <c r="AZ266" i="10"/>
  <c r="AZ268" i="10"/>
  <c r="AY268" i="10"/>
  <c r="AP270" i="10"/>
  <c r="AS270" i="10"/>
  <c r="AL270" i="10" s="1"/>
  <c r="AQ270" i="10"/>
  <c r="AO270" i="10"/>
  <c r="AB224" i="10" l="1"/>
  <c r="AA225" i="10"/>
  <c r="AB252" i="10"/>
  <c r="AA253" i="10"/>
  <c r="Y218" i="10"/>
  <c r="X219" i="10"/>
  <c r="BI271" i="10"/>
  <c r="BJ271" i="10"/>
  <c r="G270" i="10"/>
  <c r="U267" i="10"/>
  <c r="V267" i="10" s="1"/>
  <c r="N267" i="10"/>
  <c r="BB269" i="10"/>
  <c r="AK270" i="10"/>
  <c r="BB270" i="10" s="1"/>
  <c r="BM271" i="10"/>
  <c r="AR271" i="10" s="1"/>
  <c r="BD271" i="10"/>
  <c r="AM272" i="10"/>
  <c r="AT272" i="10"/>
  <c r="BE268" i="10"/>
  <c r="AZ269" i="10"/>
  <c r="AG266" i="10"/>
  <c r="AY266" i="10"/>
  <c r="BC270" i="10"/>
  <c r="BA269" i="10"/>
  <c r="AQ271" i="10"/>
  <c r="AP271" i="10"/>
  <c r="AO271" i="10"/>
  <c r="AS271" i="10"/>
  <c r="AY269" i="10"/>
  <c r="D273" i="10"/>
  <c r="F272" i="10"/>
  <c r="BL272" i="10"/>
  <c r="Y219" i="10" l="1"/>
  <c r="X220" i="10"/>
  <c r="AB253" i="10"/>
  <c r="AA254" i="10"/>
  <c r="AB225" i="10"/>
  <c r="AA226" i="10"/>
  <c r="G271" i="10"/>
  <c r="BI272" i="10"/>
  <c r="BJ272" i="10"/>
  <c r="W270" i="10"/>
  <c r="E270" i="10"/>
  <c r="U268" i="10"/>
  <c r="V268" i="10" s="1"/>
  <c r="N268" i="10"/>
  <c r="AJ270" i="10"/>
  <c r="AI270" i="10" s="1"/>
  <c r="AH270" i="10" s="1"/>
  <c r="AG270" i="10" s="1"/>
  <c r="AX270" i="10" s="1"/>
  <c r="BM272" i="10"/>
  <c r="AR272" i="10" s="1"/>
  <c r="BD272" i="10"/>
  <c r="AM273" i="10"/>
  <c r="AT273" i="10"/>
  <c r="BE269" i="10"/>
  <c r="AX266" i="10"/>
  <c r="BE266" i="10" s="1"/>
  <c r="AQ272" i="10"/>
  <c r="AP272" i="10"/>
  <c r="AO272" i="10"/>
  <c r="AS272" i="10"/>
  <c r="D274" i="10"/>
  <c r="F273" i="10"/>
  <c r="BL273" i="10"/>
  <c r="AL271" i="10"/>
  <c r="AK271" i="10" s="1"/>
  <c r="AB254" i="10" l="1"/>
  <c r="AA255" i="10"/>
  <c r="AB226" i="10"/>
  <c r="AA227" i="10"/>
  <c r="Y220" i="10"/>
  <c r="X221" i="10"/>
  <c r="E271" i="10"/>
  <c r="W271" i="10"/>
  <c r="BI273" i="10"/>
  <c r="BJ273" i="10"/>
  <c r="G272" i="10"/>
  <c r="U266" i="10"/>
  <c r="V266" i="10" s="1"/>
  <c r="N266" i="10"/>
  <c r="U269" i="10"/>
  <c r="V269" i="10" s="1"/>
  <c r="N269" i="10"/>
  <c r="AZ270" i="10"/>
  <c r="BA270" i="10"/>
  <c r="AY270" i="10"/>
  <c r="BB271" i="10"/>
  <c r="AJ271" i="10"/>
  <c r="BM273" i="10"/>
  <c r="AR273" i="10" s="1"/>
  <c r="BD273" i="10"/>
  <c r="AM274" i="10"/>
  <c r="AT274" i="10"/>
  <c r="AP273" i="10"/>
  <c r="AO273" i="10"/>
  <c r="AS273" i="10"/>
  <c r="AL273" i="10" s="1"/>
  <c r="AQ273" i="10"/>
  <c r="D275" i="10"/>
  <c r="F274" i="10"/>
  <c r="BL274" i="10"/>
  <c r="BC271" i="10"/>
  <c r="AL272" i="10"/>
  <c r="AK272" i="10" s="1"/>
  <c r="Y221" i="10" l="1"/>
  <c r="X222" i="10"/>
  <c r="AB227" i="10"/>
  <c r="AA228" i="10"/>
  <c r="AB255" i="10"/>
  <c r="AA256" i="10"/>
  <c r="G273" i="10"/>
  <c r="BI274" i="10"/>
  <c r="BJ274" i="10"/>
  <c r="W272" i="10"/>
  <c r="E272" i="10"/>
  <c r="BE270" i="10"/>
  <c r="AK273" i="10"/>
  <c r="BB273" i="10" s="1"/>
  <c r="BB272" i="10"/>
  <c r="AJ272" i="10"/>
  <c r="BM274" i="10"/>
  <c r="AR274" i="10" s="1"/>
  <c r="BD274" i="10"/>
  <c r="AM275" i="10"/>
  <c r="AT275" i="10"/>
  <c r="BC273" i="10"/>
  <c r="AQ274" i="10"/>
  <c r="AP274" i="10"/>
  <c r="AO274" i="10"/>
  <c r="AS274" i="10"/>
  <c r="AI271" i="10"/>
  <c r="BA271" i="10"/>
  <c r="D276" i="10"/>
  <c r="F275" i="10"/>
  <c r="BL275" i="10"/>
  <c r="BC272" i="10"/>
  <c r="AB256" i="10" l="1"/>
  <c r="AA257" i="10"/>
  <c r="AB228" i="10"/>
  <c r="AA229" i="10"/>
  <c r="Y222" i="10"/>
  <c r="X223" i="10"/>
  <c r="G274" i="10"/>
  <c r="W273" i="10"/>
  <c r="E273" i="10"/>
  <c r="BI275" i="10"/>
  <c r="BJ275" i="10"/>
  <c r="U270" i="10"/>
  <c r="V270" i="10" s="1"/>
  <c r="N270" i="10"/>
  <c r="AJ273" i="10"/>
  <c r="AI273" i="10" s="1"/>
  <c r="AH273" i="10" s="1"/>
  <c r="AG273" i="10" s="1"/>
  <c r="AX273" i="10" s="1"/>
  <c r="BD275" i="10"/>
  <c r="BM275" i="10"/>
  <c r="AR275" i="10" s="1"/>
  <c r="AM276" i="10"/>
  <c r="AT276" i="10"/>
  <c r="AI272" i="10"/>
  <c r="BA272" i="10"/>
  <c r="AH271" i="10"/>
  <c r="AZ271" i="10"/>
  <c r="AL274" i="10"/>
  <c r="AK274" i="10" s="1"/>
  <c r="AQ275" i="10"/>
  <c r="AP275" i="10"/>
  <c r="AO275" i="10"/>
  <c r="AS275" i="10"/>
  <c r="AL275" i="10" s="1"/>
  <c r="D277" i="10"/>
  <c r="F276" i="10"/>
  <c r="BL276" i="10"/>
  <c r="AB257" i="10" l="1"/>
  <c r="AA258" i="10"/>
  <c r="Y223" i="10"/>
  <c r="X224" i="10"/>
  <c r="AB229" i="10"/>
  <c r="AA230" i="10"/>
  <c r="W274" i="10"/>
  <c r="E274" i="10"/>
  <c r="BJ276" i="10"/>
  <c r="BI276" i="10"/>
  <c r="G275" i="10"/>
  <c r="AZ273" i="10"/>
  <c r="AY273" i="10"/>
  <c r="BA273" i="10"/>
  <c r="AK275" i="10"/>
  <c r="AJ275" i="10" s="1"/>
  <c r="AI275" i="10" s="1"/>
  <c r="AH275" i="10" s="1"/>
  <c r="AG275" i="10" s="1"/>
  <c r="AX275" i="10" s="1"/>
  <c r="AJ274" i="10"/>
  <c r="BB274" i="10"/>
  <c r="BM276" i="10"/>
  <c r="AR276" i="10" s="1"/>
  <c r="BC274" i="10"/>
  <c r="BD276" i="10"/>
  <c r="AT277" i="10"/>
  <c r="AM277" i="10"/>
  <c r="AG271" i="10"/>
  <c r="AY271" i="10"/>
  <c r="AP276" i="10"/>
  <c r="AO276" i="10"/>
  <c r="AS276" i="10"/>
  <c r="AL276" i="10" s="1"/>
  <c r="AQ276" i="10"/>
  <c r="D278" i="10"/>
  <c r="F277" i="10"/>
  <c r="BL277" i="10"/>
  <c r="AH272" i="10"/>
  <c r="AZ272" i="10"/>
  <c r="BC275" i="10"/>
  <c r="G276" i="10" l="1"/>
  <c r="W276" i="10" s="1"/>
  <c r="AB230" i="10"/>
  <c r="AA231" i="10"/>
  <c r="Y224" i="10"/>
  <c r="X225" i="10"/>
  <c r="AB258" i="10"/>
  <c r="AA259" i="10"/>
  <c r="BE273" i="10"/>
  <c r="U273" i="10" s="1"/>
  <c r="V273" i="10" s="1"/>
  <c r="E276" i="10"/>
  <c r="BJ277" i="10"/>
  <c r="BI277" i="10"/>
  <c r="G277" i="10" s="1"/>
  <c r="W277" i="10" s="1"/>
  <c r="E275" i="10"/>
  <c r="W275" i="10"/>
  <c r="BB275" i="10"/>
  <c r="AK276" i="10"/>
  <c r="AJ276" i="10" s="1"/>
  <c r="AI276" i="10" s="1"/>
  <c r="AH276" i="10" s="1"/>
  <c r="AG276" i="10" s="1"/>
  <c r="AX276" i="10" s="1"/>
  <c r="BM277" i="10"/>
  <c r="AR277" i="10" s="1"/>
  <c r="AT278" i="10"/>
  <c r="AM278" i="10"/>
  <c r="BD277" i="10"/>
  <c r="AQ277" i="10"/>
  <c r="AO277" i="10"/>
  <c r="AS277" i="10"/>
  <c r="AP277" i="10"/>
  <c r="AY275" i="10"/>
  <c r="AX271" i="10"/>
  <c r="BE271" i="10" s="1"/>
  <c r="BC276" i="10"/>
  <c r="BA275" i="10"/>
  <c r="AZ275" i="10"/>
  <c r="D279" i="10"/>
  <c r="F278" i="10"/>
  <c r="BL278" i="10"/>
  <c r="AG272" i="10"/>
  <c r="AY272" i="10"/>
  <c r="AI274" i="10"/>
  <c r="BA274" i="10"/>
  <c r="AB259" i="10" l="1"/>
  <c r="AA260" i="10"/>
  <c r="Y225" i="10"/>
  <c r="X226" i="10"/>
  <c r="N273" i="10"/>
  <c r="AB231" i="10"/>
  <c r="AA232" i="10"/>
  <c r="E277" i="10"/>
  <c r="BI278" i="10"/>
  <c r="BJ278" i="10"/>
  <c r="U271" i="10"/>
  <c r="V271" i="10" s="1"/>
  <c r="N271" i="10"/>
  <c r="BB276" i="10"/>
  <c r="BM278" i="10"/>
  <c r="AR278" i="10" s="1"/>
  <c r="AM279" i="10"/>
  <c r="AT279" i="10"/>
  <c r="BD278" i="10"/>
  <c r="BE275" i="10"/>
  <c r="AX272" i="10"/>
  <c r="BE272" i="10" s="1"/>
  <c r="AQ278" i="10"/>
  <c r="AP278" i="10"/>
  <c r="AO278" i="10"/>
  <c r="AS278" i="10"/>
  <c r="AL278" i="10" s="1"/>
  <c r="D280" i="10"/>
  <c r="F279" i="10"/>
  <c r="BL279" i="10"/>
  <c r="AL277" i="10"/>
  <c r="AK277" i="10" s="1"/>
  <c r="AH274" i="10"/>
  <c r="AZ274" i="10"/>
  <c r="AY276" i="10"/>
  <c r="AZ276" i="10"/>
  <c r="BA276" i="10"/>
  <c r="AB232" i="10" l="1"/>
  <c r="AA233" i="10"/>
  <c r="Y226" i="10"/>
  <c r="X227" i="10"/>
  <c r="AB260" i="10"/>
  <c r="AA261" i="10"/>
  <c r="G278" i="10"/>
  <c r="BI279" i="10"/>
  <c r="BJ279" i="10"/>
  <c r="U275" i="10"/>
  <c r="V275" i="10" s="1"/>
  <c r="N275" i="10"/>
  <c r="U272" i="10"/>
  <c r="V272" i="10" s="1"/>
  <c r="N272" i="10"/>
  <c r="AK278" i="10"/>
  <c r="BB278" i="10" s="1"/>
  <c r="BD279" i="10"/>
  <c r="AJ277" i="10"/>
  <c r="BB277" i="10"/>
  <c r="BM279" i="10"/>
  <c r="AR279" i="10" s="1"/>
  <c r="BC277" i="10"/>
  <c r="AM280" i="10"/>
  <c r="AT280" i="10"/>
  <c r="BE276" i="10"/>
  <c r="BC278" i="10"/>
  <c r="AG274" i="10"/>
  <c r="AY274" i="10"/>
  <c r="AQ279" i="10"/>
  <c r="AP279" i="10"/>
  <c r="AO279" i="10"/>
  <c r="AS279" i="10"/>
  <c r="D281" i="10"/>
  <c r="F280" i="10"/>
  <c r="BL280" i="10"/>
  <c r="Y227" i="10" l="1"/>
  <c r="X228" i="10"/>
  <c r="AB261" i="10"/>
  <c r="AA262" i="10"/>
  <c r="AB233" i="10"/>
  <c r="AA234" i="10"/>
  <c r="BI280" i="10"/>
  <c r="BJ280" i="10"/>
  <c r="G279" i="10"/>
  <c r="E278" i="10"/>
  <c r="W278" i="10"/>
  <c r="AA278" i="10" s="1"/>
  <c r="AB278" i="10" s="1"/>
  <c r="U276" i="10"/>
  <c r="V276" i="10" s="1"/>
  <c r="N276" i="10"/>
  <c r="AJ278" i="10"/>
  <c r="AI278" i="10" s="1"/>
  <c r="AH278" i="10" s="1"/>
  <c r="AG278" i="10" s="1"/>
  <c r="AX278" i="10" s="1"/>
  <c r="BM280" i="10"/>
  <c r="AR280" i="10" s="1"/>
  <c r="BD280" i="10"/>
  <c r="AM281" i="10"/>
  <c r="AT281" i="10"/>
  <c r="AI277" i="10"/>
  <c r="BA277" i="10"/>
  <c r="D282" i="10"/>
  <c r="F281" i="10"/>
  <c r="BL281" i="10"/>
  <c r="AL279" i="10"/>
  <c r="AK279" i="10" s="1"/>
  <c r="AX274" i="10"/>
  <c r="BE274" i="10" s="1"/>
  <c r="AQ280" i="10"/>
  <c r="AP280" i="10"/>
  <c r="AO280" i="10"/>
  <c r="AS280" i="10"/>
  <c r="AB234" i="10" l="1"/>
  <c r="AA235" i="10"/>
  <c r="AB262" i="10"/>
  <c r="AA263" i="10"/>
  <c r="Y228" i="10"/>
  <c r="X229" i="10"/>
  <c r="G280" i="10"/>
  <c r="BI281" i="10"/>
  <c r="BJ281" i="10"/>
  <c r="W279" i="10"/>
  <c r="AA279" i="10" s="1"/>
  <c r="AB279" i="10" s="1"/>
  <c r="E279" i="10"/>
  <c r="U274" i="10"/>
  <c r="V274" i="10" s="1"/>
  <c r="N274" i="10"/>
  <c r="AY278" i="10"/>
  <c r="AZ278" i="10"/>
  <c r="BA278" i="10"/>
  <c r="BB279" i="10"/>
  <c r="AJ279" i="10"/>
  <c r="BD281" i="10"/>
  <c r="BM281" i="10"/>
  <c r="AR281" i="10" s="1"/>
  <c r="BC279" i="10"/>
  <c r="AT282" i="10"/>
  <c r="AM282" i="10"/>
  <c r="AP281" i="10"/>
  <c r="AO281" i="10"/>
  <c r="AQ281" i="10"/>
  <c r="AS281" i="10"/>
  <c r="D283" i="10"/>
  <c r="F282" i="10"/>
  <c r="BL282" i="10"/>
  <c r="AL280" i="10"/>
  <c r="AK280" i="10" s="1"/>
  <c r="AH277" i="10"/>
  <c r="AZ277" i="10"/>
  <c r="Y229" i="10" l="1"/>
  <c r="X230" i="10"/>
  <c r="AB263" i="10"/>
  <c r="AA264" i="10"/>
  <c r="AB235" i="10"/>
  <c r="AA236" i="10"/>
  <c r="E280" i="10"/>
  <c r="W280" i="10"/>
  <c r="AA280" i="10" s="1"/>
  <c r="AB280" i="10" s="1"/>
  <c r="BI282" i="10"/>
  <c r="BJ282" i="10"/>
  <c r="G281" i="10"/>
  <c r="BE278" i="10"/>
  <c r="BB280" i="10"/>
  <c r="AJ280" i="10"/>
  <c r="BM282" i="10"/>
  <c r="AR282" i="10" s="1"/>
  <c r="AM283" i="10"/>
  <c r="AT283" i="10"/>
  <c r="BD282" i="10"/>
  <c r="AL281" i="10"/>
  <c r="AK281" i="10" s="1"/>
  <c r="AP282" i="10"/>
  <c r="AO282" i="10"/>
  <c r="AS282" i="10"/>
  <c r="AL282" i="10" s="1"/>
  <c r="AQ282" i="10"/>
  <c r="D284" i="10"/>
  <c r="F283" i="10"/>
  <c r="BL283" i="10"/>
  <c r="AG277" i="10"/>
  <c r="AY277" i="10"/>
  <c r="AI279" i="10"/>
  <c r="BA279" i="10"/>
  <c r="BC280" i="10"/>
  <c r="AB236" i="10" l="1"/>
  <c r="AA237" i="10"/>
  <c r="AB264" i="10"/>
  <c r="AA265" i="10"/>
  <c r="Y230" i="10"/>
  <c r="X231" i="10"/>
  <c r="G282" i="10"/>
  <c r="BI283" i="10"/>
  <c r="BJ283" i="10"/>
  <c r="W281" i="10"/>
  <c r="AA281" i="10" s="1"/>
  <c r="E281" i="10"/>
  <c r="U278" i="10"/>
  <c r="V278" i="10" s="1"/>
  <c r="N278" i="10"/>
  <c r="AK282" i="10"/>
  <c r="AJ282" i="10" s="1"/>
  <c r="AI282" i="10" s="1"/>
  <c r="AH282" i="10" s="1"/>
  <c r="AG282" i="10" s="1"/>
  <c r="AX282" i="10" s="1"/>
  <c r="BB281" i="10"/>
  <c r="AJ281" i="10"/>
  <c r="BD283" i="10"/>
  <c r="BM283" i="10"/>
  <c r="AR283" i="10" s="1"/>
  <c r="BC281" i="10"/>
  <c r="AM284" i="10"/>
  <c r="AT284" i="10"/>
  <c r="AX277" i="10"/>
  <c r="BE277" i="10" s="1"/>
  <c r="BC282" i="10"/>
  <c r="D285" i="10"/>
  <c r="F284" i="10"/>
  <c r="BL284" i="10"/>
  <c r="AP283" i="10"/>
  <c r="AO283" i="10"/>
  <c r="AS283" i="10"/>
  <c r="AQ283" i="10"/>
  <c r="AH279" i="10"/>
  <c r="AZ279" i="10"/>
  <c r="AI280" i="10"/>
  <c r="BA280" i="10"/>
  <c r="AB265" i="10" l="1"/>
  <c r="AA266" i="10"/>
  <c r="Y231" i="10"/>
  <c r="X232" i="10"/>
  <c r="AB237" i="10"/>
  <c r="AA238" i="10"/>
  <c r="G283" i="10"/>
  <c r="W283" i="10" s="1"/>
  <c r="E282" i="10"/>
  <c r="W282" i="10"/>
  <c r="AA282" i="10" s="1"/>
  <c r="AB282" i="10" s="1"/>
  <c r="BJ284" i="10"/>
  <c r="BI284" i="10"/>
  <c r="AB281" i="10"/>
  <c r="U277" i="10"/>
  <c r="V277" i="10" s="1"/>
  <c r="N277" i="10"/>
  <c r="BB282" i="10"/>
  <c r="BM284" i="10"/>
  <c r="AR284" i="10" s="1"/>
  <c r="BD284" i="10"/>
  <c r="AT285" i="10"/>
  <c r="AM285" i="10"/>
  <c r="AL283" i="10"/>
  <c r="AK283" i="10" s="1"/>
  <c r="D286" i="10"/>
  <c r="F285" i="10"/>
  <c r="BL285" i="10"/>
  <c r="AQ284" i="10"/>
  <c r="AP284" i="10"/>
  <c r="AO284" i="10"/>
  <c r="AS284" i="10"/>
  <c r="AL284" i="10" s="1"/>
  <c r="AY282" i="10"/>
  <c r="AH280" i="10"/>
  <c r="AZ280" i="10"/>
  <c r="AI281" i="10"/>
  <c r="BA281" i="10"/>
  <c r="AG279" i="10"/>
  <c r="AY279" i="10"/>
  <c r="AZ282" i="10"/>
  <c r="BA282" i="10"/>
  <c r="G284" i="10" l="1"/>
  <c r="W284" i="10" s="1"/>
  <c r="Y232" i="10"/>
  <c r="X233" i="10"/>
  <c r="AB238" i="10"/>
  <c r="AA239" i="10"/>
  <c r="AB266" i="10"/>
  <c r="AA267" i="10"/>
  <c r="E283" i="10"/>
  <c r="AA283" i="10"/>
  <c r="AB283" i="10" s="1"/>
  <c r="BJ285" i="10"/>
  <c r="BI285" i="10"/>
  <c r="AK284" i="10"/>
  <c r="AJ284" i="10" s="1"/>
  <c r="AI284" i="10" s="1"/>
  <c r="AH284" i="10" s="1"/>
  <c r="AG284" i="10" s="1"/>
  <c r="AX284" i="10" s="1"/>
  <c r="AJ283" i="10"/>
  <c r="BB283" i="10"/>
  <c r="BM285" i="10"/>
  <c r="AR285" i="10" s="1"/>
  <c r="BC283" i="10"/>
  <c r="AT286" i="10"/>
  <c r="AM286" i="10"/>
  <c r="BD285" i="10"/>
  <c r="BE282" i="10"/>
  <c r="AG280" i="10"/>
  <c r="AY280" i="10"/>
  <c r="AX279" i="10"/>
  <c r="BE279" i="10" s="1"/>
  <c r="D287" i="10"/>
  <c r="F286" i="10"/>
  <c r="BL286" i="10"/>
  <c r="BC284" i="10"/>
  <c r="AQ285" i="10"/>
  <c r="AP285" i="10"/>
  <c r="AO285" i="10"/>
  <c r="AS285" i="10"/>
  <c r="AH281" i="10"/>
  <c r="AZ281" i="10"/>
  <c r="E284" i="10" l="1"/>
  <c r="G285" i="10"/>
  <c r="W285" i="10" s="1"/>
  <c r="AB239" i="10"/>
  <c r="AA240" i="10"/>
  <c r="AB267" i="10"/>
  <c r="AA268" i="10"/>
  <c r="Y233" i="10"/>
  <c r="X234" i="10"/>
  <c r="AA284" i="10"/>
  <c r="AB284" i="10" s="1"/>
  <c r="E285" i="10"/>
  <c r="BI286" i="10"/>
  <c r="BJ286" i="10"/>
  <c r="U279" i="10"/>
  <c r="V279" i="10" s="1"/>
  <c r="N279" i="10"/>
  <c r="U282" i="10"/>
  <c r="V282" i="10" s="1"/>
  <c r="N282" i="10"/>
  <c r="BB284" i="10"/>
  <c r="BM286" i="10"/>
  <c r="AR286" i="10" s="1"/>
  <c r="AT287" i="10"/>
  <c r="AM287" i="10"/>
  <c r="BD286" i="10"/>
  <c r="AY284" i="10"/>
  <c r="D288" i="10"/>
  <c r="F287" i="10"/>
  <c r="BL287" i="10"/>
  <c r="AI283" i="10"/>
  <c r="BA283" i="10"/>
  <c r="AL285" i="10"/>
  <c r="AK285" i="10" s="1"/>
  <c r="AX280" i="10"/>
  <c r="BE280" i="10" s="1"/>
  <c r="BA284" i="10"/>
  <c r="AZ284" i="10"/>
  <c r="AG281" i="10"/>
  <c r="AY281" i="10"/>
  <c r="AP286" i="10"/>
  <c r="AS286" i="10"/>
  <c r="AL286" i="10" s="1"/>
  <c r="AQ286" i="10"/>
  <c r="AO286" i="10"/>
  <c r="Y234" i="10" l="1"/>
  <c r="X235" i="10"/>
  <c r="AB268" i="10"/>
  <c r="AA269" i="10"/>
  <c r="AB240" i="10"/>
  <c r="AA241" i="10"/>
  <c r="G286" i="10"/>
  <c r="W286" i="10" s="1"/>
  <c r="AK286" i="10"/>
  <c r="BB286" i="10" s="1"/>
  <c r="AA285" i="10"/>
  <c r="AB285" i="10" s="1"/>
  <c r="BI287" i="10"/>
  <c r="BJ287" i="10"/>
  <c r="U280" i="10"/>
  <c r="V280" i="10" s="1"/>
  <c r="N280" i="10"/>
  <c r="AJ285" i="10"/>
  <c r="BB285" i="10"/>
  <c r="BM287" i="10"/>
  <c r="AR287" i="10" s="1"/>
  <c r="BC285" i="10"/>
  <c r="AM288" i="10"/>
  <c r="AT288" i="10"/>
  <c r="BD287" i="10"/>
  <c r="BE284" i="10"/>
  <c r="AH283" i="10"/>
  <c r="AZ283" i="10"/>
  <c r="BC286" i="10"/>
  <c r="AP287" i="10"/>
  <c r="AQ287" i="10"/>
  <c r="AO287" i="10"/>
  <c r="AS287" i="10"/>
  <c r="AX281" i="10"/>
  <c r="BE281" i="10" s="1"/>
  <c r="D289" i="10"/>
  <c r="F288" i="10"/>
  <c r="BL288" i="10"/>
  <c r="E286" i="10" l="1"/>
  <c r="AB269" i="10"/>
  <c r="AA270" i="10"/>
  <c r="AB241" i="10"/>
  <c r="AA242" i="10"/>
  <c r="Y235" i="10"/>
  <c r="X236" i="10"/>
  <c r="AJ286" i="10"/>
  <c r="AI286" i="10" s="1"/>
  <c r="AH286" i="10" s="1"/>
  <c r="AG286" i="10" s="1"/>
  <c r="AX286" i="10" s="1"/>
  <c r="AA286" i="10"/>
  <c r="AB286" i="10" s="1"/>
  <c r="BI288" i="10"/>
  <c r="BJ288" i="10"/>
  <c r="G287" i="10"/>
  <c r="U281" i="10"/>
  <c r="V281" i="10" s="1"/>
  <c r="N281" i="10"/>
  <c r="U284" i="10"/>
  <c r="V284" i="10" s="1"/>
  <c r="N284" i="10"/>
  <c r="BM288" i="10"/>
  <c r="AR288" i="10" s="1"/>
  <c r="BD288" i="10"/>
  <c r="AM289" i="10"/>
  <c r="AT289" i="10"/>
  <c r="AL287" i="10"/>
  <c r="AK287" i="10" s="1"/>
  <c r="AG283" i="10"/>
  <c r="AY283" i="10"/>
  <c r="AQ288" i="10"/>
  <c r="AP288" i="10"/>
  <c r="AO288" i="10"/>
  <c r="AS288" i="10"/>
  <c r="AL288" i="10" s="1"/>
  <c r="D290" i="10"/>
  <c r="F289" i="10"/>
  <c r="BL289" i="10"/>
  <c r="AI285" i="10"/>
  <c r="BA285" i="10"/>
  <c r="AZ286" i="10" l="1"/>
  <c r="BA286" i="10"/>
  <c r="AB242" i="10"/>
  <c r="AA243" i="10"/>
  <c r="Y236" i="10"/>
  <c r="X237" i="10"/>
  <c r="AB270" i="10"/>
  <c r="AA271" i="10"/>
  <c r="AY286" i="10"/>
  <c r="G288" i="10"/>
  <c r="W288" i="10" s="1"/>
  <c r="W287" i="10"/>
  <c r="AA287" i="10" s="1"/>
  <c r="AB287" i="10" s="1"/>
  <c r="E287" i="10"/>
  <c r="BI289" i="10"/>
  <c r="BJ289" i="10"/>
  <c r="AK288" i="10"/>
  <c r="AJ288" i="10" s="1"/>
  <c r="AI288" i="10" s="1"/>
  <c r="AH288" i="10" s="1"/>
  <c r="AG288" i="10" s="1"/>
  <c r="AX288" i="10" s="1"/>
  <c r="BB287" i="10"/>
  <c r="AJ287" i="10"/>
  <c r="BM289" i="10"/>
  <c r="AR289" i="10" s="1"/>
  <c r="BC287" i="10"/>
  <c r="BD289" i="10"/>
  <c r="AM290" i="10"/>
  <c r="AT290" i="10"/>
  <c r="D291" i="10"/>
  <c r="F290" i="10"/>
  <c r="BL290" i="10"/>
  <c r="AX283" i="10"/>
  <c r="BE283" i="10" s="1"/>
  <c r="BC288" i="10"/>
  <c r="AH285" i="10"/>
  <c r="AZ285" i="10"/>
  <c r="AO289" i="10"/>
  <c r="AP289" i="10"/>
  <c r="AS289" i="10"/>
  <c r="AL289" i="10" s="1"/>
  <c r="AQ289" i="10"/>
  <c r="BE286" i="10" l="1"/>
  <c r="U286" i="10" s="1"/>
  <c r="V286" i="10" s="1"/>
  <c r="AB271" i="10"/>
  <c r="AA272" i="10"/>
  <c r="Y237" i="10"/>
  <c r="X238" i="10"/>
  <c r="AB243" i="10"/>
  <c r="AA244" i="10"/>
  <c r="E288" i="10"/>
  <c r="G289" i="10"/>
  <c r="W289" i="10" s="1"/>
  <c r="BB288" i="10"/>
  <c r="BI290" i="10"/>
  <c r="BJ290" i="10"/>
  <c r="AA288" i="10"/>
  <c r="AB288" i="10" s="1"/>
  <c r="U283" i="10"/>
  <c r="V283" i="10" s="1"/>
  <c r="N283" i="10"/>
  <c r="AK289" i="10"/>
  <c r="BB289" i="10" s="1"/>
  <c r="BM290" i="10"/>
  <c r="AR290" i="10" s="1"/>
  <c r="BD290" i="10"/>
  <c r="AM291" i="10"/>
  <c r="AT291" i="10"/>
  <c r="BA288" i="10"/>
  <c r="AZ288" i="10"/>
  <c r="AG285" i="10"/>
  <c r="AY285" i="10"/>
  <c r="BC289" i="10"/>
  <c r="AI287" i="10"/>
  <c r="BA287" i="10"/>
  <c r="AQ290" i="10"/>
  <c r="AO290" i="10"/>
  <c r="AS290" i="10"/>
  <c r="AP290" i="10"/>
  <c r="AY288" i="10"/>
  <c r="D292" i="10"/>
  <c r="F291" i="10"/>
  <c r="BL291" i="10"/>
  <c r="N286" i="10" l="1"/>
  <c r="E289" i="10"/>
  <c r="Y238" i="10"/>
  <c r="X239" i="10"/>
  <c r="AB244" i="10"/>
  <c r="AA245" i="10"/>
  <c r="AB272" i="10"/>
  <c r="AA273" i="10"/>
  <c r="G290" i="10"/>
  <c r="BI291" i="10"/>
  <c r="BJ291" i="10"/>
  <c r="AA289" i="10"/>
  <c r="AB289" i="10" s="1"/>
  <c r="AJ289" i="10"/>
  <c r="AI289" i="10" s="1"/>
  <c r="AH289" i="10" s="1"/>
  <c r="AG289" i="10" s="1"/>
  <c r="AX289" i="10" s="1"/>
  <c r="BM291" i="10"/>
  <c r="AR291" i="10" s="1"/>
  <c r="BE288" i="10"/>
  <c r="AM292" i="10"/>
  <c r="AT292" i="10"/>
  <c r="BD291" i="10"/>
  <c r="AH287" i="10"/>
  <c r="AZ287" i="10"/>
  <c r="AQ291" i="10"/>
  <c r="AO291" i="10"/>
  <c r="AS291" i="10"/>
  <c r="AL291" i="10" s="1"/>
  <c r="AP291" i="10"/>
  <c r="AL290" i="10"/>
  <c r="AK290" i="10" s="1"/>
  <c r="AX285" i="10"/>
  <c r="BE285" i="10" s="1"/>
  <c r="D293" i="10"/>
  <c r="F292" i="10"/>
  <c r="BL292" i="10"/>
  <c r="AB273" i="10" l="1"/>
  <c r="AA274" i="10"/>
  <c r="AB245" i="10"/>
  <c r="AA246" i="10"/>
  <c r="Y239" i="10"/>
  <c r="X240" i="10"/>
  <c r="BJ292" i="10"/>
  <c r="BI292" i="10"/>
  <c r="G291" i="10"/>
  <c r="E290" i="10"/>
  <c r="W290" i="10"/>
  <c r="AA290" i="10" s="1"/>
  <c r="AB290" i="10" s="1"/>
  <c r="U288" i="10"/>
  <c r="V288" i="10" s="1"/>
  <c r="N288" i="10"/>
  <c r="U285" i="10"/>
  <c r="V285" i="10" s="1"/>
  <c r="N285" i="10"/>
  <c r="BA289" i="10"/>
  <c r="AK291" i="10"/>
  <c r="AJ291" i="10" s="1"/>
  <c r="AI291" i="10" s="1"/>
  <c r="AH291" i="10" s="1"/>
  <c r="AG291" i="10" s="1"/>
  <c r="AX291" i="10" s="1"/>
  <c r="AY289" i="10"/>
  <c r="AZ289" i="10"/>
  <c r="AJ290" i="10"/>
  <c r="BB290" i="10"/>
  <c r="BM292" i="10"/>
  <c r="AR292" i="10" s="1"/>
  <c r="BC290" i="10"/>
  <c r="BD292" i="10"/>
  <c r="AT293" i="10"/>
  <c r="AM293" i="10"/>
  <c r="BC291" i="10"/>
  <c r="AP292" i="10"/>
  <c r="AO292" i="10"/>
  <c r="AS292" i="10"/>
  <c r="AQ292" i="10"/>
  <c r="D294" i="10"/>
  <c r="F293" i="10"/>
  <c r="BL293" i="10"/>
  <c r="AG287" i="10"/>
  <c r="AY287" i="10"/>
  <c r="G292" i="10" l="1"/>
  <c r="E292" i="10" s="1"/>
  <c r="Y240" i="10"/>
  <c r="X241" i="10"/>
  <c r="AB246" i="10"/>
  <c r="AA247" i="10"/>
  <c r="AB247" i="10" s="1"/>
  <c r="AB274" i="10"/>
  <c r="AA275" i="10"/>
  <c r="E291" i="10"/>
  <c r="W291" i="10"/>
  <c r="AA291" i="10" s="1"/>
  <c r="AB291" i="10" s="1"/>
  <c r="BJ293" i="10"/>
  <c r="BI293" i="10"/>
  <c r="BB291" i="10"/>
  <c r="BE289" i="10"/>
  <c r="BM293" i="10"/>
  <c r="AR293" i="10" s="1"/>
  <c r="AM294" i="10"/>
  <c r="AT294" i="10"/>
  <c r="BD293" i="10"/>
  <c r="AZ291" i="10"/>
  <c r="BA291" i="10"/>
  <c r="D295" i="10"/>
  <c r="F294" i="10"/>
  <c r="BL294" i="10"/>
  <c r="AI290" i="10"/>
  <c r="BA290" i="10"/>
  <c r="AY291" i="10"/>
  <c r="AX287" i="10"/>
  <c r="BE287" i="10" s="1"/>
  <c r="AL292" i="10"/>
  <c r="AK292" i="10" s="1"/>
  <c r="AP293" i="10"/>
  <c r="AO293" i="10"/>
  <c r="AS293" i="10"/>
  <c r="AL293" i="10" s="1"/>
  <c r="AQ293" i="10"/>
  <c r="W292" i="10" l="1"/>
  <c r="AB275" i="10"/>
  <c r="AA276" i="10"/>
  <c r="Y241" i="10"/>
  <c r="X242" i="10"/>
  <c r="G293" i="10"/>
  <c r="W293" i="10" s="1"/>
  <c r="BI294" i="10"/>
  <c r="BJ294" i="10"/>
  <c r="AA292" i="10"/>
  <c r="AB292" i="10" s="1"/>
  <c r="U287" i="10"/>
  <c r="V287" i="10" s="1"/>
  <c r="N287" i="10"/>
  <c r="U289" i="10"/>
  <c r="V289" i="10" s="1"/>
  <c r="N289" i="10"/>
  <c r="AK293" i="10"/>
  <c r="AJ293" i="10" s="1"/>
  <c r="AI293" i="10" s="1"/>
  <c r="AH293" i="10" s="1"/>
  <c r="AG293" i="10" s="1"/>
  <c r="AX293" i="10" s="1"/>
  <c r="AJ292" i="10"/>
  <c r="BB292" i="10"/>
  <c r="BM294" i="10"/>
  <c r="AR294" i="10" s="1"/>
  <c r="BC292" i="10"/>
  <c r="BE291" i="10"/>
  <c r="AM295" i="10"/>
  <c r="AT295" i="10"/>
  <c r="BD294" i="10"/>
  <c r="AZ290" i="10"/>
  <c r="AH290" i="10"/>
  <c r="AQ294" i="10"/>
  <c r="AP294" i="10"/>
  <c r="AO294" i="10"/>
  <c r="AS294" i="10"/>
  <c r="AL294" i="10" s="1"/>
  <c r="D296" i="10"/>
  <c r="F295" i="10"/>
  <c r="BL295" i="10"/>
  <c r="BC293" i="10"/>
  <c r="Y242" i="10" l="1"/>
  <c r="X243" i="10"/>
  <c r="AB276" i="10"/>
  <c r="AA277" i="10"/>
  <c r="AB277" i="10" s="1"/>
  <c r="E293" i="10"/>
  <c r="BI295" i="10"/>
  <c r="BJ295" i="10"/>
  <c r="G294" i="10"/>
  <c r="AA293" i="10"/>
  <c r="AB293" i="10" s="1"/>
  <c r="U291" i="10"/>
  <c r="V291" i="10" s="1"/>
  <c r="N291" i="10"/>
  <c r="BB293" i="10"/>
  <c r="AK294" i="10"/>
  <c r="BB294" i="10" s="1"/>
  <c r="BM295" i="10"/>
  <c r="AR295" i="10" s="1"/>
  <c r="BD295" i="10"/>
  <c r="AM296" i="10"/>
  <c r="AT296" i="10"/>
  <c r="D297" i="10"/>
  <c r="F296" i="10"/>
  <c r="BL296" i="10"/>
  <c r="AG290" i="10"/>
  <c r="AY290" i="10"/>
  <c r="BA293" i="10"/>
  <c r="AI292" i="10"/>
  <c r="BA292" i="10"/>
  <c r="BC294" i="10"/>
  <c r="AY293" i="10"/>
  <c r="AQ295" i="10"/>
  <c r="AP295" i="10"/>
  <c r="AO295" i="10"/>
  <c r="AS295" i="10"/>
  <c r="AL295" i="10" s="1"/>
  <c r="AZ293" i="10"/>
  <c r="Y243" i="10" l="1"/>
  <c r="X244" i="10"/>
  <c r="W294" i="10"/>
  <c r="AA294" i="10" s="1"/>
  <c r="AB294" i="10" s="1"/>
  <c r="E294" i="10"/>
  <c r="BJ296" i="10"/>
  <c r="BI296" i="10"/>
  <c r="G295" i="10"/>
  <c r="AJ294" i="10"/>
  <c r="AI294" i="10" s="1"/>
  <c r="AH294" i="10" s="1"/>
  <c r="AG294" i="10" s="1"/>
  <c r="AX294" i="10" s="1"/>
  <c r="AK295" i="10"/>
  <c r="BB295" i="10" s="1"/>
  <c r="BM296" i="10"/>
  <c r="AR296" i="10" s="1"/>
  <c r="AM297" i="10"/>
  <c r="AT297" i="10"/>
  <c r="BD296" i="10"/>
  <c r="BE293" i="10"/>
  <c r="AX290" i="10"/>
  <c r="BE290" i="10" s="1"/>
  <c r="AP296" i="10"/>
  <c r="AQ296" i="10"/>
  <c r="AO296" i="10"/>
  <c r="AS296" i="10"/>
  <c r="AL296" i="10" s="1"/>
  <c r="D298" i="10"/>
  <c r="F297" i="10"/>
  <c r="BL297" i="10"/>
  <c r="BC295" i="10"/>
  <c r="AH292" i="10"/>
  <c r="AZ292" i="10"/>
  <c r="G296" i="10" l="1"/>
  <c r="W296" i="10" s="1"/>
  <c r="Y244" i="10"/>
  <c r="X245" i="10"/>
  <c r="E296" i="10"/>
  <c r="BI297" i="10"/>
  <c r="BJ297" i="10"/>
  <c r="E295" i="10"/>
  <c r="W295" i="10"/>
  <c r="AA295" i="10" s="1"/>
  <c r="AB295" i="10" s="1"/>
  <c r="U290" i="10"/>
  <c r="V290" i="10" s="1"/>
  <c r="N290" i="10"/>
  <c r="U293" i="10"/>
  <c r="V293" i="10" s="1"/>
  <c r="N293" i="10"/>
  <c r="BA294" i="10"/>
  <c r="AZ294" i="10"/>
  <c r="AY294" i="10"/>
  <c r="AJ295" i="10"/>
  <c r="AI295" i="10" s="1"/>
  <c r="AH295" i="10" s="1"/>
  <c r="AG295" i="10" s="1"/>
  <c r="AX295" i="10" s="1"/>
  <c r="AK296" i="10"/>
  <c r="BB296" i="10" s="1"/>
  <c r="BM297" i="10"/>
  <c r="AR297" i="10" s="1"/>
  <c r="BD297" i="10"/>
  <c r="AT298" i="10"/>
  <c r="AM298" i="10"/>
  <c r="AQ297" i="10"/>
  <c r="AP297" i="10"/>
  <c r="AO297" i="10"/>
  <c r="AS297" i="10"/>
  <c r="AL297" i="10" s="1"/>
  <c r="AG292" i="10"/>
  <c r="AY292" i="10"/>
  <c r="D299" i="10"/>
  <c r="F298" i="10"/>
  <c r="BL298" i="10"/>
  <c r="BC296" i="10"/>
  <c r="Y245" i="10" l="1"/>
  <c r="X246" i="10"/>
  <c r="G297" i="10"/>
  <c r="W297" i="10" s="1"/>
  <c r="BI298" i="10"/>
  <c r="BJ298" i="10"/>
  <c r="AA296" i="10"/>
  <c r="AB296" i="10" s="1"/>
  <c r="BE294" i="10"/>
  <c r="BA295" i="10"/>
  <c r="AJ296" i="10"/>
  <c r="AI296" i="10" s="1"/>
  <c r="AH296" i="10" s="1"/>
  <c r="AG296" i="10" s="1"/>
  <c r="AX296" i="10" s="1"/>
  <c r="AZ295" i="10"/>
  <c r="AY295" i="10"/>
  <c r="AK297" i="10"/>
  <c r="BB297" i="10" s="1"/>
  <c r="BM298" i="10"/>
  <c r="AR298" i="10" s="1"/>
  <c r="AM299" i="10"/>
  <c r="AT299" i="10"/>
  <c r="BD298" i="10"/>
  <c r="BC297" i="10"/>
  <c r="AP298" i="10"/>
  <c r="AS298" i="10"/>
  <c r="AQ298" i="10"/>
  <c r="AO298" i="10"/>
  <c r="D300" i="10"/>
  <c r="F299" i="10"/>
  <c r="BL299" i="10"/>
  <c r="AX292" i="10"/>
  <c r="BE292" i="10" s="1"/>
  <c r="E297" i="10" l="1"/>
  <c r="Y246" i="10"/>
  <c r="X247" i="10"/>
  <c r="G298" i="10"/>
  <c r="BJ299" i="10"/>
  <c r="BI299" i="10"/>
  <c r="AA297" i="10"/>
  <c r="AB297" i="10" s="1"/>
  <c r="U294" i="10"/>
  <c r="V294" i="10" s="1"/>
  <c r="N294" i="10"/>
  <c r="U292" i="10"/>
  <c r="V292" i="10" s="1"/>
  <c r="N292" i="10"/>
  <c r="AZ296" i="10"/>
  <c r="BA296" i="10"/>
  <c r="BE295" i="10"/>
  <c r="AY296" i="10"/>
  <c r="AJ297" i="10"/>
  <c r="AI297" i="10" s="1"/>
  <c r="AH297" i="10" s="1"/>
  <c r="AG297" i="10" s="1"/>
  <c r="AX297" i="10" s="1"/>
  <c r="BD299" i="10"/>
  <c r="BM299" i="10"/>
  <c r="AR299" i="10" s="1"/>
  <c r="AM300" i="10"/>
  <c r="AT300" i="10"/>
  <c r="D301" i="10"/>
  <c r="F300" i="10"/>
  <c r="BL300" i="10"/>
  <c r="AP299" i="10"/>
  <c r="AO299" i="10"/>
  <c r="AS299" i="10"/>
  <c r="AL299" i="10" s="1"/>
  <c r="AQ299" i="10"/>
  <c r="AL298" i="10"/>
  <c r="AK298" i="10" s="1"/>
  <c r="G299" i="10" l="1"/>
  <c r="W299" i="10" s="1"/>
  <c r="X248" i="10"/>
  <c r="Y247" i="10"/>
  <c r="E298" i="10"/>
  <c r="W298" i="10"/>
  <c r="AA298" i="10" s="1"/>
  <c r="AB298" i="10" s="1"/>
  <c r="BJ300" i="10"/>
  <c r="BI300" i="10"/>
  <c r="U295" i="10"/>
  <c r="V295" i="10" s="1"/>
  <c r="N295" i="10"/>
  <c r="BE296" i="10"/>
  <c r="BA297" i="10"/>
  <c r="AY297" i="10"/>
  <c r="AZ297" i="10"/>
  <c r="AK299" i="10"/>
  <c r="BB299" i="10" s="1"/>
  <c r="BB298" i="10"/>
  <c r="AJ298" i="10"/>
  <c r="BM300" i="10"/>
  <c r="AR300" i="10" s="1"/>
  <c r="BC298" i="10"/>
  <c r="BD300" i="10"/>
  <c r="AT301" i="10"/>
  <c r="AM301" i="10"/>
  <c r="AQ300" i="10"/>
  <c r="AO300" i="10"/>
  <c r="AS300" i="10"/>
  <c r="AL300" i="10" s="1"/>
  <c r="AP300" i="10"/>
  <c r="BC299" i="10"/>
  <c r="D302" i="10"/>
  <c r="F301" i="10"/>
  <c r="BL301" i="10"/>
  <c r="E299" i="10" l="1"/>
  <c r="Y248" i="10"/>
  <c r="X249" i="10"/>
  <c r="G300" i="10"/>
  <c r="W300" i="10" s="1"/>
  <c r="BJ301" i="10"/>
  <c r="BI301" i="10"/>
  <c r="G301" i="10" s="1"/>
  <c r="W301" i="10" s="1"/>
  <c r="AA299" i="10"/>
  <c r="AB299" i="10" s="1"/>
  <c r="U296" i="10"/>
  <c r="V296" i="10" s="1"/>
  <c r="N296" i="10"/>
  <c r="AJ299" i="10"/>
  <c r="AI299" i="10" s="1"/>
  <c r="AH299" i="10" s="1"/>
  <c r="AG299" i="10" s="1"/>
  <c r="AX299" i="10" s="1"/>
  <c r="BE297" i="10"/>
  <c r="AK300" i="10"/>
  <c r="BB300" i="10" s="1"/>
  <c r="BM301" i="10"/>
  <c r="AR301" i="10" s="1"/>
  <c r="AM302" i="10"/>
  <c r="AT302" i="10"/>
  <c r="BD301" i="10"/>
  <c r="AP301" i="10"/>
  <c r="AQ301" i="10"/>
  <c r="AS301" i="10"/>
  <c r="AL301" i="10" s="1"/>
  <c r="AO301" i="10"/>
  <c r="AI298" i="10"/>
  <c r="BA298" i="10"/>
  <c r="D303" i="10"/>
  <c r="F302" i="10"/>
  <c r="BL302" i="10"/>
  <c r="BC300" i="10"/>
  <c r="Y249" i="10" l="1"/>
  <c r="X250" i="10"/>
  <c r="E300" i="10"/>
  <c r="BI302" i="10"/>
  <c r="BJ302" i="10"/>
  <c r="E301" i="10"/>
  <c r="AA300" i="10"/>
  <c r="AB300" i="10" s="1"/>
  <c r="U297" i="10"/>
  <c r="V297" i="10" s="1"/>
  <c r="N297" i="10"/>
  <c r="BA299" i="10"/>
  <c r="AZ299" i="10"/>
  <c r="AY299" i="10"/>
  <c r="AJ300" i="10"/>
  <c r="AI300" i="10" s="1"/>
  <c r="AH300" i="10" s="1"/>
  <c r="AG300" i="10" s="1"/>
  <c r="AX300" i="10" s="1"/>
  <c r="AK301" i="10"/>
  <c r="BB301" i="10" s="1"/>
  <c r="BM302" i="10"/>
  <c r="AR302" i="10" s="1"/>
  <c r="BD302" i="10"/>
  <c r="AM303" i="10"/>
  <c r="AT303" i="10"/>
  <c r="AH298" i="10"/>
  <c r="AZ298" i="10"/>
  <c r="BC301" i="10"/>
  <c r="AP302" i="10"/>
  <c r="AS302" i="10"/>
  <c r="AL302" i="10" s="1"/>
  <c r="AQ302" i="10"/>
  <c r="AO302" i="10"/>
  <c r="D304" i="10"/>
  <c r="F303" i="10"/>
  <c r="BL303" i="10"/>
  <c r="Y250" i="10" l="1"/>
  <c r="X251" i="10"/>
  <c r="G302" i="10"/>
  <c r="BI303" i="10"/>
  <c r="BJ303" i="10"/>
  <c r="AA301" i="10"/>
  <c r="AB301" i="10" s="1"/>
  <c r="BE299" i="10"/>
  <c r="BA300" i="10"/>
  <c r="AZ300" i="10"/>
  <c r="AY300" i="10"/>
  <c r="AJ301" i="10"/>
  <c r="AI301" i="10" s="1"/>
  <c r="AH301" i="10" s="1"/>
  <c r="AG301" i="10" s="1"/>
  <c r="AX301" i="10" s="1"/>
  <c r="AK302" i="10"/>
  <c r="BB302" i="10" s="1"/>
  <c r="BM303" i="10"/>
  <c r="AR303" i="10" s="1"/>
  <c r="BD303" i="10"/>
  <c r="AM304" i="10"/>
  <c r="AT304" i="10"/>
  <c r="BC302" i="10"/>
  <c r="AP303" i="10"/>
  <c r="AQ303" i="10"/>
  <c r="AO303" i="10"/>
  <c r="AS303" i="10"/>
  <c r="AL303" i="10" s="1"/>
  <c r="AG298" i="10"/>
  <c r="AY298" i="10"/>
  <c r="D305" i="10"/>
  <c r="F304" i="10"/>
  <c r="BL304" i="10"/>
  <c r="Y251" i="10" l="1"/>
  <c r="X252" i="10"/>
  <c r="BE300" i="10"/>
  <c r="U300" i="10" s="1"/>
  <c r="V300" i="10" s="1"/>
  <c r="W302" i="10"/>
  <c r="AA302" i="10" s="1"/>
  <c r="AB302" i="10" s="1"/>
  <c r="E302" i="10"/>
  <c r="BJ304" i="10"/>
  <c r="BI304" i="10"/>
  <c r="G303" i="10"/>
  <c r="U299" i="10"/>
  <c r="V299" i="10" s="1"/>
  <c r="N299" i="10"/>
  <c r="BA301" i="10"/>
  <c r="AJ302" i="10"/>
  <c r="AI302" i="10" s="1"/>
  <c r="AH302" i="10" s="1"/>
  <c r="AG302" i="10" s="1"/>
  <c r="AX302" i="10" s="1"/>
  <c r="AY301" i="10"/>
  <c r="AZ301" i="10"/>
  <c r="AK303" i="10"/>
  <c r="BB303" i="10" s="1"/>
  <c r="BM304" i="10"/>
  <c r="AR304" i="10" s="1"/>
  <c r="BD304" i="10"/>
  <c r="AM305" i="10"/>
  <c r="AT305" i="10"/>
  <c r="D306" i="10"/>
  <c r="F305" i="10"/>
  <c r="BL305" i="10"/>
  <c r="AX298" i="10"/>
  <c r="BE298" i="10" s="1"/>
  <c r="BC303" i="10"/>
  <c r="AQ304" i="10"/>
  <c r="AP304" i="10"/>
  <c r="AO304" i="10"/>
  <c r="AS304" i="10"/>
  <c r="AL304" i="10" s="1"/>
  <c r="N300" i="10" l="1"/>
  <c r="Y252" i="10"/>
  <c r="X253" i="10"/>
  <c r="G304" i="10"/>
  <c r="W304" i="10" s="1"/>
  <c r="E303" i="10"/>
  <c r="W303" i="10"/>
  <c r="AA303" i="10" s="1"/>
  <c r="AB303" i="10" s="1"/>
  <c r="BI305" i="10"/>
  <c r="BJ305" i="10"/>
  <c r="U298" i="10"/>
  <c r="V298" i="10" s="1"/>
  <c r="N298" i="10"/>
  <c r="BA302" i="10"/>
  <c r="AZ302" i="10"/>
  <c r="BE301" i="10"/>
  <c r="AY302" i="10"/>
  <c r="AJ303" i="10"/>
  <c r="AI303" i="10" s="1"/>
  <c r="AH303" i="10" s="1"/>
  <c r="AG303" i="10" s="1"/>
  <c r="AX303" i="10" s="1"/>
  <c r="AK304" i="10"/>
  <c r="BB304" i="10" s="1"/>
  <c r="BM305" i="10"/>
  <c r="AR305" i="10" s="1"/>
  <c r="BD305" i="10"/>
  <c r="AM306" i="10"/>
  <c r="AT306" i="10"/>
  <c r="BC304" i="10"/>
  <c r="AP305" i="10"/>
  <c r="AO305" i="10"/>
  <c r="AS305" i="10"/>
  <c r="AQ305" i="10"/>
  <c r="D307" i="10"/>
  <c r="F306" i="10"/>
  <c r="BL306" i="10"/>
  <c r="Y253" i="10" l="1"/>
  <c r="X254" i="10"/>
  <c r="E304" i="10"/>
  <c r="G305" i="10"/>
  <c r="BI306" i="10"/>
  <c r="BJ306" i="10"/>
  <c r="AA304" i="10"/>
  <c r="AB304" i="10" s="1"/>
  <c r="BE302" i="10"/>
  <c r="U302" i="10" s="1"/>
  <c r="V302" i="10" s="1"/>
  <c r="U301" i="10"/>
  <c r="V301" i="10" s="1"/>
  <c r="N301" i="10"/>
  <c r="BA303" i="10"/>
  <c r="AZ303" i="10"/>
  <c r="AY303" i="10"/>
  <c r="AJ304" i="10"/>
  <c r="AI304" i="10" s="1"/>
  <c r="AH304" i="10" s="1"/>
  <c r="AG304" i="10" s="1"/>
  <c r="AX304" i="10" s="1"/>
  <c r="BM306" i="10"/>
  <c r="AR306" i="10" s="1"/>
  <c r="AT307" i="10"/>
  <c r="AM307" i="10"/>
  <c r="BD306" i="10"/>
  <c r="D308" i="10"/>
  <c r="F307" i="10"/>
  <c r="BL307" i="10"/>
  <c r="AL305" i="10"/>
  <c r="AK305" i="10" s="1"/>
  <c r="AQ306" i="10"/>
  <c r="AP306" i="10"/>
  <c r="AO306" i="10"/>
  <c r="AS306" i="10"/>
  <c r="AL306" i="10" s="1"/>
  <c r="Y254" i="10" l="1"/>
  <c r="X255" i="10"/>
  <c r="N302" i="10"/>
  <c r="G306" i="10"/>
  <c r="BI307" i="10"/>
  <c r="BJ307" i="10"/>
  <c r="W305" i="10"/>
  <c r="AA305" i="10" s="1"/>
  <c r="AB305" i="10" s="1"/>
  <c r="E305" i="10"/>
  <c r="BE303" i="10"/>
  <c r="AK306" i="10"/>
  <c r="BB306" i="10" s="1"/>
  <c r="AY304" i="10"/>
  <c r="AZ304" i="10"/>
  <c r="BA304" i="10"/>
  <c r="BB305" i="10"/>
  <c r="AJ305" i="10"/>
  <c r="BM307" i="10"/>
  <c r="AR307" i="10" s="1"/>
  <c r="BC305" i="10"/>
  <c r="AM308" i="10"/>
  <c r="AT308" i="10"/>
  <c r="BD307" i="10"/>
  <c r="AQ307" i="10"/>
  <c r="AP307" i="10"/>
  <c r="AO307" i="10"/>
  <c r="AS307" i="10"/>
  <c r="AL307" i="10" s="1"/>
  <c r="D309" i="10"/>
  <c r="F308" i="10"/>
  <c r="BL308" i="10"/>
  <c r="BC306" i="10"/>
  <c r="Y255" i="10" l="1"/>
  <c r="X256" i="10"/>
  <c r="G307" i="10"/>
  <c r="BJ308" i="10"/>
  <c r="BI308" i="10"/>
  <c r="W306" i="10"/>
  <c r="AA306" i="10" s="1"/>
  <c r="AB306" i="10" s="1"/>
  <c r="E306" i="10"/>
  <c r="U303" i="10"/>
  <c r="V303" i="10" s="1"/>
  <c r="N303" i="10"/>
  <c r="AJ306" i="10"/>
  <c r="AI306" i="10" s="1"/>
  <c r="AH306" i="10" s="1"/>
  <c r="AG306" i="10" s="1"/>
  <c r="AX306" i="10" s="1"/>
  <c r="BE304" i="10"/>
  <c r="AK307" i="10"/>
  <c r="AJ307" i="10" s="1"/>
  <c r="AI307" i="10" s="1"/>
  <c r="AH307" i="10" s="1"/>
  <c r="AG307" i="10" s="1"/>
  <c r="AX307" i="10" s="1"/>
  <c r="BM308" i="10"/>
  <c r="AR308" i="10" s="1"/>
  <c r="BD308" i="10"/>
  <c r="AM309" i="10"/>
  <c r="AT309" i="10"/>
  <c r="BC307" i="10"/>
  <c r="AP308" i="10"/>
  <c r="AO308" i="10"/>
  <c r="AS308" i="10"/>
  <c r="AL308" i="10" s="1"/>
  <c r="AQ308" i="10"/>
  <c r="D310" i="10"/>
  <c r="F309" i="10"/>
  <c r="BL309" i="10"/>
  <c r="AI305" i="10"/>
  <c r="BA305" i="10"/>
  <c r="Y256" i="10" l="1"/>
  <c r="X257" i="10"/>
  <c r="G308" i="10"/>
  <c r="W308" i="10" s="1"/>
  <c r="BJ309" i="10"/>
  <c r="BI309" i="10"/>
  <c r="W307" i="10"/>
  <c r="AA307" i="10" s="1"/>
  <c r="AB307" i="10" s="1"/>
  <c r="E307" i="10"/>
  <c r="AZ306" i="10"/>
  <c r="BA306" i="10"/>
  <c r="U304" i="10"/>
  <c r="V304" i="10" s="1"/>
  <c r="N304" i="10"/>
  <c r="AY306" i="10"/>
  <c r="BB307" i="10"/>
  <c r="AK308" i="10"/>
  <c r="BB308" i="10" s="1"/>
  <c r="BM309" i="10"/>
  <c r="AR309" i="10" s="1"/>
  <c r="BD309" i="10"/>
  <c r="AT310" i="10"/>
  <c r="AM310" i="10"/>
  <c r="BA307" i="10"/>
  <c r="AZ307" i="10"/>
  <c r="AY307" i="10"/>
  <c r="AQ309" i="10"/>
  <c r="AS309" i="10"/>
  <c r="AO309" i="10"/>
  <c r="AP309" i="10"/>
  <c r="D311" i="10"/>
  <c r="F310" i="10"/>
  <c r="BL310" i="10"/>
  <c r="AH305" i="10"/>
  <c r="AZ305" i="10"/>
  <c r="BC308" i="10"/>
  <c r="E308" i="10" l="1"/>
  <c r="G309" i="10"/>
  <c r="W309" i="10" s="1"/>
  <c r="Y257" i="10"/>
  <c r="X258" i="10"/>
  <c r="BE306" i="10"/>
  <c r="U306" i="10" s="1"/>
  <c r="V306" i="10" s="1"/>
  <c r="BI310" i="10"/>
  <c r="BJ310" i="10"/>
  <c r="E309" i="10"/>
  <c r="AA308" i="10"/>
  <c r="AB308" i="10" s="1"/>
  <c r="AJ308" i="10"/>
  <c r="AI308" i="10" s="1"/>
  <c r="AH308" i="10" s="1"/>
  <c r="AG308" i="10" s="1"/>
  <c r="AX308" i="10" s="1"/>
  <c r="BM310" i="10"/>
  <c r="AR310" i="10" s="1"/>
  <c r="BE307" i="10"/>
  <c r="AT311" i="10"/>
  <c r="AM311" i="10"/>
  <c r="BD310" i="10"/>
  <c r="D312" i="10"/>
  <c r="F311" i="10"/>
  <c r="BL311" i="10"/>
  <c r="AG305" i="10"/>
  <c r="AY305" i="10"/>
  <c r="AL309" i="10"/>
  <c r="AK309" i="10" s="1"/>
  <c r="AQ310" i="10"/>
  <c r="AP310" i="10"/>
  <c r="AO310" i="10"/>
  <c r="AS310" i="10"/>
  <c r="N306" i="10" l="1"/>
  <c r="Y258" i="10"/>
  <c r="X259" i="10"/>
  <c r="AA309" i="10"/>
  <c r="AB309" i="10" s="1"/>
  <c r="BI311" i="10"/>
  <c r="BJ311" i="10"/>
  <c r="G310" i="10"/>
  <c r="U307" i="10"/>
  <c r="V307" i="10" s="1"/>
  <c r="N307" i="10"/>
  <c r="BA308" i="10"/>
  <c r="AZ308" i="10"/>
  <c r="AY308" i="10"/>
  <c r="BB309" i="10"/>
  <c r="AJ309" i="10"/>
  <c r="BM311" i="10"/>
  <c r="AR311" i="10" s="1"/>
  <c r="BC309" i="10"/>
  <c r="AM312" i="10"/>
  <c r="AT312" i="10"/>
  <c r="BD311" i="10"/>
  <c r="AX305" i="10"/>
  <c r="BE305" i="10" s="1"/>
  <c r="AQ311" i="10"/>
  <c r="AP311" i="10"/>
  <c r="AO311" i="10"/>
  <c r="AS311" i="10"/>
  <c r="AL311" i="10" s="1"/>
  <c r="AL310" i="10"/>
  <c r="AK310" i="10" s="1"/>
  <c r="D313" i="10"/>
  <c r="F312" i="10"/>
  <c r="BL312" i="10"/>
  <c r="Y259" i="10" l="1"/>
  <c r="X260" i="10"/>
  <c r="G311" i="10"/>
  <c r="BJ312" i="10"/>
  <c r="BI312" i="10"/>
  <c r="E310" i="10"/>
  <c r="W310" i="10"/>
  <c r="AA310" i="10" s="1"/>
  <c r="AB310" i="10" s="1"/>
  <c r="U305" i="10"/>
  <c r="V305" i="10" s="1"/>
  <c r="N305" i="10"/>
  <c r="BE308" i="10"/>
  <c r="AK311" i="10"/>
  <c r="BB311" i="10" s="1"/>
  <c r="BB310" i="10"/>
  <c r="AJ310" i="10"/>
  <c r="BD312" i="10"/>
  <c r="BM312" i="10"/>
  <c r="AR312" i="10" s="1"/>
  <c r="AM313" i="10"/>
  <c r="AT313" i="10"/>
  <c r="AO312" i="10"/>
  <c r="AQ312" i="10"/>
  <c r="AP312" i="10"/>
  <c r="AS312" i="10"/>
  <c r="AL312" i="10" s="1"/>
  <c r="D314" i="10"/>
  <c r="F313" i="10"/>
  <c r="BL313" i="10"/>
  <c r="BC311" i="10"/>
  <c r="BC310" i="10"/>
  <c r="AI309" i="10"/>
  <c r="BA309" i="10"/>
  <c r="G312" i="10" l="1"/>
  <c r="W312" i="10" s="1"/>
  <c r="Y260" i="10"/>
  <c r="X261" i="10"/>
  <c r="E311" i="10"/>
  <c r="W311" i="10"/>
  <c r="AA311" i="10" s="1"/>
  <c r="AB311" i="10" s="1"/>
  <c r="E312" i="10"/>
  <c r="BI313" i="10"/>
  <c r="BJ313" i="10"/>
  <c r="U308" i="10"/>
  <c r="V308" i="10" s="1"/>
  <c r="N308" i="10"/>
  <c r="AJ311" i="10"/>
  <c r="AI311" i="10" s="1"/>
  <c r="AH311" i="10" s="1"/>
  <c r="AG311" i="10" s="1"/>
  <c r="AX311" i="10" s="1"/>
  <c r="AK312" i="10"/>
  <c r="BB312" i="10" s="1"/>
  <c r="BM313" i="10"/>
  <c r="AR313" i="10" s="1"/>
  <c r="BD313" i="10"/>
  <c r="AT314" i="10"/>
  <c r="AM314" i="10"/>
  <c r="D315" i="10"/>
  <c r="F314" i="10"/>
  <c r="BL314" i="10"/>
  <c r="BC312" i="10"/>
  <c r="AH309" i="10"/>
  <c r="AZ309" i="10"/>
  <c r="AI310" i="10"/>
  <c r="BA310" i="10"/>
  <c r="AQ313" i="10"/>
  <c r="AO313" i="10"/>
  <c r="AS313" i="10"/>
  <c r="AL313" i="10" s="1"/>
  <c r="AP313" i="10"/>
  <c r="Y261" i="10" l="1"/>
  <c r="X262" i="10"/>
  <c r="G313" i="10"/>
  <c r="BI314" i="10"/>
  <c r="BJ314" i="10"/>
  <c r="AA312" i="10"/>
  <c r="AB312" i="10" s="1"/>
  <c r="BA311" i="10"/>
  <c r="AZ311" i="10"/>
  <c r="AY311" i="10"/>
  <c r="AJ312" i="10"/>
  <c r="AI312" i="10" s="1"/>
  <c r="AH312" i="10" s="1"/>
  <c r="AG312" i="10" s="1"/>
  <c r="AX312" i="10" s="1"/>
  <c r="AK313" i="10"/>
  <c r="BB313" i="10" s="1"/>
  <c r="BM314" i="10"/>
  <c r="AR314" i="10" s="1"/>
  <c r="AT315" i="10"/>
  <c r="AM315" i="10"/>
  <c r="BD314" i="10"/>
  <c r="AH310" i="10"/>
  <c r="AZ310" i="10"/>
  <c r="BC313" i="10"/>
  <c r="AG309" i="10"/>
  <c r="AY309" i="10"/>
  <c r="AP314" i="10"/>
  <c r="AS314" i="10"/>
  <c r="AQ314" i="10"/>
  <c r="AO314" i="10"/>
  <c r="D316" i="10"/>
  <c r="F315" i="10"/>
  <c r="BL315" i="10"/>
  <c r="Y262" i="10" l="1"/>
  <c r="X263" i="10"/>
  <c r="BE311" i="10"/>
  <c r="U311" i="10" s="1"/>
  <c r="V311" i="10" s="1"/>
  <c r="G314" i="10"/>
  <c r="W314" i="10" s="1"/>
  <c r="BJ315" i="10"/>
  <c r="BI315" i="10"/>
  <c r="E314" i="10"/>
  <c r="W313" i="10"/>
  <c r="AA313" i="10" s="1"/>
  <c r="AB313" i="10" s="1"/>
  <c r="E313" i="10"/>
  <c r="BA312" i="10"/>
  <c r="AZ312" i="10"/>
  <c r="AY312" i="10"/>
  <c r="AJ313" i="10"/>
  <c r="AI313" i="10" s="1"/>
  <c r="AH313" i="10" s="1"/>
  <c r="AG313" i="10" s="1"/>
  <c r="AX313" i="10" s="1"/>
  <c r="BM315" i="10"/>
  <c r="AR315" i="10" s="1"/>
  <c r="AM316" i="10"/>
  <c r="AT316" i="10"/>
  <c r="BD315" i="10"/>
  <c r="AL314" i="10"/>
  <c r="AK314" i="10" s="1"/>
  <c r="D317" i="10"/>
  <c r="F316" i="10"/>
  <c r="BL316" i="10"/>
  <c r="AX309" i="10"/>
  <c r="BE309" i="10" s="1"/>
  <c r="AG310" i="10"/>
  <c r="AY310" i="10"/>
  <c r="AP315" i="10"/>
  <c r="AO315" i="10"/>
  <c r="AS315" i="10"/>
  <c r="AQ315" i="10"/>
  <c r="N311" i="10" l="1"/>
  <c r="Y263" i="10"/>
  <c r="X264" i="10"/>
  <c r="G315" i="10"/>
  <c r="E315" i="10" s="1"/>
  <c r="BJ316" i="10"/>
  <c r="BI316" i="10"/>
  <c r="AA314" i="10"/>
  <c r="AB314" i="10" s="1"/>
  <c r="U309" i="10"/>
  <c r="V309" i="10" s="1"/>
  <c r="X309" i="10" s="1"/>
  <c r="N309" i="10"/>
  <c r="BE312" i="10"/>
  <c r="BA313" i="10"/>
  <c r="AZ313" i="10"/>
  <c r="AY313" i="10"/>
  <c r="BB314" i="10"/>
  <c r="AJ314" i="10"/>
  <c r="BD316" i="10"/>
  <c r="BM316" i="10"/>
  <c r="AR316" i="10" s="1"/>
  <c r="BC314" i="10"/>
  <c r="AM317" i="10"/>
  <c r="AT317" i="10"/>
  <c r="AQ316" i="10"/>
  <c r="AP316" i="10"/>
  <c r="AO316" i="10"/>
  <c r="AS316" i="10"/>
  <c r="D318" i="10"/>
  <c r="F317" i="10"/>
  <c r="BL317" i="10"/>
  <c r="AL315" i="10"/>
  <c r="AK315" i="10" s="1"/>
  <c r="AX310" i="10"/>
  <c r="BE310" i="10" s="1"/>
  <c r="G316" i="10" l="1"/>
  <c r="W316" i="10" s="1"/>
  <c r="W315" i="10"/>
  <c r="Y264" i="10"/>
  <c r="X265" i="10"/>
  <c r="E316" i="10"/>
  <c r="AA315" i="10"/>
  <c r="AB315" i="10" s="1"/>
  <c r="BJ317" i="10"/>
  <c r="BI317" i="10"/>
  <c r="Y309" i="10"/>
  <c r="U312" i="10"/>
  <c r="V312" i="10" s="1"/>
  <c r="N312" i="10"/>
  <c r="U310" i="10"/>
  <c r="V310" i="10" s="1"/>
  <c r="X310" i="10" s="1"/>
  <c r="Y310" i="10" s="1"/>
  <c r="N310" i="10"/>
  <c r="BE313" i="10"/>
  <c r="AJ315" i="10"/>
  <c r="BB315" i="10"/>
  <c r="BM317" i="10"/>
  <c r="AR317" i="10" s="1"/>
  <c r="BD317" i="10"/>
  <c r="AT318" i="10"/>
  <c r="AM318" i="10"/>
  <c r="AL316" i="10"/>
  <c r="AK316" i="10" s="1"/>
  <c r="BC315" i="10"/>
  <c r="AQ317" i="10"/>
  <c r="AP317" i="10"/>
  <c r="AO317" i="10"/>
  <c r="AS317" i="10"/>
  <c r="AL317" i="10" s="1"/>
  <c r="AI314" i="10"/>
  <c r="BA314" i="10"/>
  <c r="D319" i="10"/>
  <c r="F318" i="10"/>
  <c r="BL318" i="10"/>
  <c r="Y265" i="10" l="1"/>
  <c r="X266" i="10"/>
  <c r="AA316" i="10"/>
  <c r="AB316" i="10" s="1"/>
  <c r="G317" i="10"/>
  <c r="W317" i="10" s="1"/>
  <c r="BI318" i="10"/>
  <c r="BJ318" i="10"/>
  <c r="E317" i="10"/>
  <c r="U313" i="10"/>
  <c r="V313" i="10" s="1"/>
  <c r="N313" i="10"/>
  <c r="AK317" i="10"/>
  <c r="BB317" i="10" s="1"/>
  <c r="BB316" i="10"/>
  <c r="AJ316" i="10"/>
  <c r="BM318" i="10"/>
  <c r="AR318" i="10" s="1"/>
  <c r="BC316" i="10"/>
  <c r="AT319" i="10"/>
  <c r="AM319" i="10"/>
  <c r="BD318" i="10"/>
  <c r="AH314" i="10"/>
  <c r="AZ314" i="10"/>
  <c r="X311" i="10"/>
  <c r="Y311" i="10" s="1"/>
  <c r="BC317" i="10"/>
  <c r="AI315" i="10"/>
  <c r="BA315" i="10"/>
  <c r="AP318" i="10"/>
  <c r="AS318" i="10"/>
  <c r="AL318" i="10" s="1"/>
  <c r="AQ318" i="10"/>
  <c r="AO318" i="10"/>
  <c r="D320" i="10"/>
  <c r="F319" i="10"/>
  <c r="BL319" i="10"/>
  <c r="AA317" i="10" l="1"/>
  <c r="AB317" i="10" s="1"/>
  <c r="Y266" i="10"/>
  <c r="X267" i="10"/>
  <c r="G318" i="10"/>
  <c r="W318" i="10" s="1"/>
  <c r="E318" i="10"/>
  <c r="BI319" i="10"/>
  <c r="BJ319" i="10"/>
  <c r="AJ317" i="10"/>
  <c r="AI317" i="10" s="1"/>
  <c r="AH317" i="10" s="1"/>
  <c r="AG317" i="10" s="1"/>
  <c r="AX317" i="10" s="1"/>
  <c r="AK318" i="10"/>
  <c r="BB318" i="10" s="1"/>
  <c r="BM319" i="10"/>
  <c r="AR319" i="10" s="1"/>
  <c r="AT320" i="10"/>
  <c r="AM320" i="10"/>
  <c r="BD319" i="10"/>
  <c r="AI316" i="10"/>
  <c r="BA316" i="10"/>
  <c r="X312" i="10"/>
  <c r="Y312" i="10" s="1"/>
  <c r="BC318" i="10"/>
  <c r="AP319" i="10"/>
  <c r="AQ319" i="10"/>
  <c r="AO319" i="10"/>
  <c r="AS319" i="10"/>
  <c r="AL319" i="10" s="1"/>
  <c r="D321" i="10"/>
  <c r="F320" i="10"/>
  <c r="BL320" i="10"/>
  <c r="AH315" i="10"/>
  <c r="AZ315" i="10"/>
  <c r="AG314" i="10"/>
  <c r="AY314" i="10"/>
  <c r="AA318" i="10" l="1"/>
  <c r="AB318" i="10" s="1"/>
  <c r="Y267" i="10"/>
  <c r="X268" i="10"/>
  <c r="BJ320" i="10"/>
  <c r="BI320" i="10"/>
  <c r="G319" i="10"/>
  <c r="AY317" i="10"/>
  <c r="AZ317" i="10"/>
  <c r="BA317" i="10"/>
  <c r="AJ318" i="10"/>
  <c r="AI318" i="10" s="1"/>
  <c r="AH318" i="10" s="1"/>
  <c r="AG318" i="10" s="1"/>
  <c r="AX318" i="10" s="1"/>
  <c r="AK319" i="10"/>
  <c r="BB319" i="10" s="1"/>
  <c r="BM320" i="10"/>
  <c r="AR320" i="10" s="1"/>
  <c r="AM321" i="10"/>
  <c r="AT321" i="10"/>
  <c r="BD320" i="10"/>
  <c r="AG315" i="10"/>
  <c r="AY315" i="10"/>
  <c r="AQ320" i="10"/>
  <c r="AP320" i="10"/>
  <c r="AO320" i="10"/>
  <c r="AS320" i="10"/>
  <c r="AL320" i="10" s="1"/>
  <c r="D322" i="10"/>
  <c r="F321" i="10"/>
  <c r="BL321" i="10"/>
  <c r="AH316" i="10"/>
  <c r="AZ316" i="10"/>
  <c r="AX314" i="10"/>
  <c r="BE314" i="10" s="1"/>
  <c r="BC319" i="10"/>
  <c r="X313" i="10"/>
  <c r="G320" i="10" l="1"/>
  <c r="W320" i="10" s="1"/>
  <c r="Y268" i="10"/>
  <c r="X269" i="10"/>
  <c r="E320" i="10"/>
  <c r="BI321" i="10"/>
  <c r="BJ321" i="10"/>
  <c r="W319" i="10"/>
  <c r="AA319" i="10" s="1"/>
  <c r="AB319" i="10" s="1"/>
  <c r="E319" i="10"/>
  <c r="Y313" i="10"/>
  <c r="U314" i="10"/>
  <c r="V314" i="10" s="1"/>
  <c r="X314" i="10" s="1"/>
  <c r="N314" i="10"/>
  <c r="AZ318" i="10"/>
  <c r="BE317" i="10"/>
  <c r="BA318" i="10"/>
  <c r="AY318" i="10"/>
  <c r="AJ319" i="10"/>
  <c r="AI319" i="10" s="1"/>
  <c r="AH319" i="10" s="1"/>
  <c r="AG319" i="10" s="1"/>
  <c r="AX319" i="10" s="1"/>
  <c r="AK320" i="10"/>
  <c r="BB320" i="10" s="1"/>
  <c r="BM321" i="10"/>
  <c r="AR321" i="10" s="1"/>
  <c r="BD321" i="10"/>
  <c r="AM322" i="10"/>
  <c r="AT322" i="10"/>
  <c r="AG316" i="10"/>
  <c r="AY316" i="10"/>
  <c r="AP321" i="10"/>
  <c r="AO321" i="10"/>
  <c r="AS321" i="10"/>
  <c r="AL321" i="10" s="1"/>
  <c r="AQ321" i="10"/>
  <c r="D323" i="10"/>
  <c r="F322" i="10"/>
  <c r="BL322" i="10"/>
  <c r="AX315" i="10"/>
  <c r="BE315" i="10" s="1"/>
  <c r="BC320" i="10"/>
  <c r="Y269" i="10" l="1"/>
  <c r="X270" i="10"/>
  <c r="G321" i="10"/>
  <c r="E321" i="10" s="1"/>
  <c r="BI322" i="10"/>
  <c r="BJ322" i="10"/>
  <c r="AA320" i="10"/>
  <c r="AB320" i="10" s="1"/>
  <c r="BE318" i="10"/>
  <c r="U318" i="10" s="1"/>
  <c r="V318" i="10" s="1"/>
  <c r="Y314" i="10"/>
  <c r="U317" i="10"/>
  <c r="V317" i="10" s="1"/>
  <c r="N317" i="10"/>
  <c r="U315" i="10"/>
  <c r="V315" i="10" s="1"/>
  <c r="X315" i="10" s="1"/>
  <c r="N315" i="10"/>
  <c r="BA319" i="10"/>
  <c r="AY319" i="10"/>
  <c r="AZ319" i="10"/>
  <c r="AJ320" i="10"/>
  <c r="AI320" i="10" s="1"/>
  <c r="AH320" i="10" s="1"/>
  <c r="AG320" i="10" s="1"/>
  <c r="AX320" i="10" s="1"/>
  <c r="AK321" i="10"/>
  <c r="BB321" i="10" s="1"/>
  <c r="BM322" i="10"/>
  <c r="AR322" i="10" s="1"/>
  <c r="BD322" i="10"/>
  <c r="AM323" i="10"/>
  <c r="AT323" i="10"/>
  <c r="BC321" i="10"/>
  <c r="AQ322" i="10"/>
  <c r="AP322" i="10"/>
  <c r="AO322" i="10"/>
  <c r="AS322" i="10"/>
  <c r="D324" i="10"/>
  <c r="F323" i="10"/>
  <c r="BL323" i="10"/>
  <c r="AX316" i="10"/>
  <c r="BE316" i="10" s="1"/>
  <c r="W321" i="10" l="1"/>
  <c r="Y270" i="10"/>
  <c r="X271" i="10"/>
  <c r="G322" i="10"/>
  <c r="N318" i="10"/>
  <c r="BI323" i="10"/>
  <c r="BJ323" i="10"/>
  <c r="AA321" i="10"/>
  <c r="AB321" i="10" s="1"/>
  <c r="BE319" i="10"/>
  <c r="U319" i="10" s="1"/>
  <c r="V319" i="10" s="1"/>
  <c r="Y315" i="10"/>
  <c r="U316" i="10"/>
  <c r="V316" i="10" s="1"/>
  <c r="X316" i="10" s="1"/>
  <c r="Y316" i="10" s="1"/>
  <c r="N316" i="10"/>
  <c r="BA320" i="10"/>
  <c r="AZ320" i="10"/>
  <c r="AJ321" i="10"/>
  <c r="AI321" i="10" s="1"/>
  <c r="AH321" i="10" s="1"/>
  <c r="AG321" i="10" s="1"/>
  <c r="AX321" i="10" s="1"/>
  <c r="AY320" i="10"/>
  <c r="BM323" i="10"/>
  <c r="AR323" i="10" s="1"/>
  <c r="BD323" i="10"/>
  <c r="AM324" i="10"/>
  <c r="AT324" i="10"/>
  <c r="AQ323" i="10"/>
  <c r="AP323" i="10"/>
  <c r="AO323" i="10"/>
  <c r="AS323" i="10"/>
  <c r="D325" i="10"/>
  <c r="F324" i="10"/>
  <c r="BL324" i="10"/>
  <c r="AL322" i="10"/>
  <c r="AK322" i="10" s="1"/>
  <c r="Y271" i="10" l="1"/>
  <c r="X272" i="10"/>
  <c r="E322" i="10"/>
  <c r="W322" i="10"/>
  <c r="N319" i="10"/>
  <c r="BJ324" i="10"/>
  <c r="BI324" i="10"/>
  <c r="AA322" i="10"/>
  <c r="AB322" i="10" s="1"/>
  <c r="G323" i="10"/>
  <c r="BE320" i="10"/>
  <c r="BA321" i="10"/>
  <c r="AZ321" i="10"/>
  <c r="AY321" i="10"/>
  <c r="BB322" i="10"/>
  <c r="AJ322" i="10"/>
  <c r="BM324" i="10"/>
  <c r="AR324" i="10" s="1"/>
  <c r="BD324" i="10"/>
  <c r="AM325" i="10"/>
  <c r="AT325" i="10"/>
  <c r="D326" i="10"/>
  <c r="F325" i="10"/>
  <c r="BL325" i="10"/>
  <c r="X317" i="10"/>
  <c r="Y317" i="10" s="1"/>
  <c r="BC322" i="10"/>
  <c r="AL323" i="10"/>
  <c r="AK323" i="10" s="1"/>
  <c r="AO324" i="10"/>
  <c r="AS324" i="10"/>
  <c r="AL324" i="10" s="1"/>
  <c r="AQ324" i="10"/>
  <c r="AP324" i="10"/>
  <c r="G324" i="10" l="1"/>
  <c r="E324" i="10" s="1"/>
  <c r="Y272" i="10"/>
  <c r="X273" i="10"/>
  <c r="W324" i="10"/>
  <c r="BJ325" i="10"/>
  <c r="BI325" i="10"/>
  <c r="W323" i="10"/>
  <c r="AA323" i="10" s="1"/>
  <c r="AB323" i="10" s="1"/>
  <c r="E323" i="10"/>
  <c r="U320" i="10"/>
  <c r="V320" i="10" s="1"/>
  <c r="N320" i="10"/>
  <c r="BE321" i="10"/>
  <c r="AK324" i="10"/>
  <c r="BB324" i="10" s="1"/>
  <c r="BB323" i="10"/>
  <c r="AJ323" i="10"/>
  <c r="BM325" i="10"/>
  <c r="AR325" i="10" s="1"/>
  <c r="BC323" i="10"/>
  <c r="BD325" i="10"/>
  <c r="AM326" i="10"/>
  <c r="AT326" i="10"/>
  <c r="X318" i="10"/>
  <c r="Y318" i="10" s="1"/>
  <c r="BC324" i="10"/>
  <c r="AP325" i="10"/>
  <c r="AS325" i="10"/>
  <c r="AO325" i="10"/>
  <c r="AQ325" i="10"/>
  <c r="D327" i="10"/>
  <c r="F326" i="10"/>
  <c r="BL326" i="10"/>
  <c r="AI322" i="10"/>
  <c r="BA322" i="10"/>
  <c r="Y273" i="10" l="1"/>
  <c r="X274" i="10"/>
  <c r="G325" i="10"/>
  <c r="W325" i="10" s="1"/>
  <c r="AA324" i="10"/>
  <c r="AB324" i="10" s="1"/>
  <c r="E325" i="10"/>
  <c r="BI326" i="10"/>
  <c r="BJ326" i="10"/>
  <c r="U321" i="10"/>
  <c r="V321" i="10" s="1"/>
  <c r="N321" i="10"/>
  <c r="AJ324" i="10"/>
  <c r="AI324" i="10" s="1"/>
  <c r="AH324" i="10" s="1"/>
  <c r="AG324" i="10" s="1"/>
  <c r="AX324" i="10" s="1"/>
  <c r="BM326" i="10"/>
  <c r="AR326" i="10" s="1"/>
  <c r="BD326" i="10"/>
  <c r="AT327" i="10"/>
  <c r="AM327" i="10"/>
  <c r="AQ326" i="10"/>
  <c r="AP326" i="10"/>
  <c r="AO326" i="10"/>
  <c r="AS326" i="10"/>
  <c r="AL326" i="10" s="1"/>
  <c r="AH322" i="10"/>
  <c r="AZ322" i="10"/>
  <c r="X319" i="10"/>
  <c r="Y319" i="10" s="1"/>
  <c r="D328" i="10"/>
  <c r="F327" i="10"/>
  <c r="BL327" i="10"/>
  <c r="AI323" i="10"/>
  <c r="BA323" i="10"/>
  <c r="AL325" i="10"/>
  <c r="AK325" i="10" s="1"/>
  <c r="Y274" i="10" l="1"/>
  <c r="X275" i="10"/>
  <c r="AA325" i="10"/>
  <c r="AB325" i="10" s="1"/>
  <c r="BI327" i="10"/>
  <c r="BJ327" i="10"/>
  <c r="G326" i="10"/>
  <c r="AZ324" i="10"/>
  <c r="BA324" i="10"/>
  <c r="AY324" i="10"/>
  <c r="AK326" i="10"/>
  <c r="BB326" i="10" s="1"/>
  <c r="AJ325" i="10"/>
  <c r="BB325" i="10"/>
  <c r="BM327" i="10"/>
  <c r="AR327" i="10" s="1"/>
  <c r="BC325" i="10"/>
  <c r="AM328" i="10"/>
  <c r="AT328" i="10"/>
  <c r="BD327" i="10"/>
  <c r="D329" i="10"/>
  <c r="F328" i="10"/>
  <c r="BL328" i="10"/>
  <c r="X320" i="10"/>
  <c r="Y320" i="10" s="1"/>
  <c r="BC326" i="10"/>
  <c r="AH323" i="10"/>
  <c r="AZ323" i="10"/>
  <c r="AQ327" i="10"/>
  <c r="AP327" i="10"/>
  <c r="AO327" i="10"/>
  <c r="AS327" i="10"/>
  <c r="AL327" i="10" s="1"/>
  <c r="AG322" i="10"/>
  <c r="AY322" i="10"/>
  <c r="Y275" i="10" l="1"/>
  <c r="X276" i="10"/>
  <c r="BE324" i="10"/>
  <c r="U324" i="10" s="1"/>
  <c r="V324" i="10" s="1"/>
  <c r="BJ328" i="10"/>
  <c r="BI328" i="10"/>
  <c r="G328" i="10" s="1"/>
  <c r="W328" i="10" s="1"/>
  <c r="E326" i="10"/>
  <c r="W326" i="10"/>
  <c r="AA326" i="10" s="1"/>
  <c r="AB326" i="10" s="1"/>
  <c r="G327" i="10"/>
  <c r="AJ326" i="10"/>
  <c r="AI326" i="10" s="1"/>
  <c r="AH326" i="10" s="1"/>
  <c r="AG326" i="10" s="1"/>
  <c r="AX326" i="10" s="1"/>
  <c r="AK327" i="10"/>
  <c r="BB327" i="10" s="1"/>
  <c r="BM328" i="10"/>
  <c r="AR328" i="10" s="1"/>
  <c r="BD328" i="10"/>
  <c r="AM329" i="10"/>
  <c r="AT329" i="10"/>
  <c r="X321" i="10"/>
  <c r="AX322" i="10"/>
  <c r="BE322" i="10" s="1"/>
  <c r="BC327" i="10"/>
  <c r="AG323" i="10"/>
  <c r="AY323" i="10"/>
  <c r="AP328" i="10"/>
  <c r="AQ328" i="10"/>
  <c r="AO328" i="10"/>
  <c r="AS328" i="10"/>
  <c r="AL328" i="10" s="1"/>
  <c r="AI325" i="10"/>
  <c r="BA325" i="10"/>
  <c r="D330" i="10"/>
  <c r="F329" i="10"/>
  <c r="BL329" i="10"/>
  <c r="N324" i="10" l="1"/>
  <c r="Y276" i="10"/>
  <c r="X277" i="10"/>
  <c r="E328" i="10"/>
  <c r="W327" i="10"/>
  <c r="AA327" i="10" s="1"/>
  <c r="AB327" i="10" s="1"/>
  <c r="E327" i="10"/>
  <c r="BI329" i="10"/>
  <c r="BJ329" i="10"/>
  <c r="Y321" i="10"/>
  <c r="U322" i="10"/>
  <c r="V322" i="10" s="1"/>
  <c r="X322" i="10" s="1"/>
  <c r="N322" i="10"/>
  <c r="BA326" i="10"/>
  <c r="AY326" i="10"/>
  <c r="AZ326" i="10"/>
  <c r="AJ327" i="10"/>
  <c r="AI327" i="10" s="1"/>
  <c r="AH327" i="10" s="1"/>
  <c r="AG327" i="10" s="1"/>
  <c r="AX327" i="10" s="1"/>
  <c r="AK328" i="10"/>
  <c r="BB328" i="10" s="1"/>
  <c r="BM329" i="10"/>
  <c r="AR329" i="10" s="1"/>
  <c r="BD329" i="10"/>
  <c r="AM330" i="10"/>
  <c r="AT330" i="10"/>
  <c r="AQ329" i="10"/>
  <c r="AP329" i="10"/>
  <c r="AO329" i="10"/>
  <c r="AS329" i="10"/>
  <c r="AH325" i="10"/>
  <c r="AZ325" i="10"/>
  <c r="AX323" i="10"/>
  <c r="BE323" i="10" s="1"/>
  <c r="D331" i="10"/>
  <c r="F330" i="10"/>
  <c r="BL330" i="10"/>
  <c r="BC328" i="10"/>
  <c r="X278" i="10" l="1"/>
  <c r="Y277" i="10"/>
  <c r="G329" i="10"/>
  <c r="W329" i="10" s="1"/>
  <c r="BI330" i="10"/>
  <c r="BJ330" i="10"/>
  <c r="E329" i="10"/>
  <c r="AA328" i="10"/>
  <c r="AB328" i="10" s="1"/>
  <c r="Y322" i="10"/>
  <c r="U323" i="10"/>
  <c r="V323" i="10" s="1"/>
  <c r="X323" i="10" s="1"/>
  <c r="Y323" i="10" s="1"/>
  <c r="N323" i="10"/>
  <c r="BA327" i="10"/>
  <c r="BE326" i="10"/>
  <c r="AZ327" i="10"/>
  <c r="AY327" i="10"/>
  <c r="AJ328" i="10"/>
  <c r="AI328" i="10" s="1"/>
  <c r="AH328" i="10" s="1"/>
  <c r="AG328" i="10" s="1"/>
  <c r="AX328" i="10" s="1"/>
  <c r="BD330" i="10"/>
  <c r="BM330" i="10"/>
  <c r="AR330" i="10" s="1"/>
  <c r="AM331" i="10"/>
  <c r="AT331" i="10"/>
  <c r="AQ330" i="10"/>
  <c r="AP330" i="10"/>
  <c r="AO330" i="10"/>
  <c r="AS330" i="10"/>
  <c r="AL330" i="10" s="1"/>
  <c r="AG325" i="10"/>
  <c r="AY325" i="10"/>
  <c r="AL329" i="10"/>
  <c r="AK329" i="10" s="1"/>
  <c r="D332" i="10"/>
  <c r="F331" i="10"/>
  <c r="BL331" i="10"/>
  <c r="Y278" i="10" l="1"/>
  <c r="X279" i="10"/>
  <c r="BJ331" i="10"/>
  <c r="BI331" i="10"/>
  <c r="G330" i="10"/>
  <c r="AA329" i="10"/>
  <c r="AB329" i="10" s="1"/>
  <c r="U326" i="10"/>
  <c r="V326" i="10" s="1"/>
  <c r="N326" i="10"/>
  <c r="BE327" i="10"/>
  <c r="AZ328" i="10"/>
  <c r="BA328" i="10"/>
  <c r="AY328" i="10"/>
  <c r="AK330" i="10"/>
  <c r="BB330" i="10" s="1"/>
  <c r="BB329" i="10"/>
  <c r="AJ329" i="10"/>
  <c r="BD331" i="10"/>
  <c r="BM331" i="10"/>
  <c r="AR331" i="10" s="1"/>
  <c r="BC329" i="10"/>
  <c r="AT332" i="10"/>
  <c r="AM332" i="10"/>
  <c r="AP331" i="10"/>
  <c r="AO331" i="10"/>
  <c r="AS331" i="10"/>
  <c r="AQ331" i="10"/>
  <c r="BC330" i="10"/>
  <c r="AX325" i="10"/>
  <c r="BE325" i="10" s="1"/>
  <c r="X324" i="10"/>
  <c r="D333" i="10"/>
  <c r="F332" i="10"/>
  <c r="BL332" i="10"/>
  <c r="G331" i="10" l="1"/>
  <c r="E331" i="10" s="1"/>
  <c r="Y279" i="10"/>
  <c r="X280" i="10"/>
  <c r="W331" i="10"/>
  <c r="BJ332" i="10"/>
  <c r="BI332" i="10"/>
  <c r="W330" i="10"/>
  <c r="AA330" i="10" s="1"/>
  <c r="AB330" i="10" s="1"/>
  <c r="E330" i="10"/>
  <c r="Y324" i="10"/>
  <c r="U325" i="10"/>
  <c r="V325" i="10" s="1"/>
  <c r="X325" i="10" s="1"/>
  <c r="Y325" i="10" s="1"/>
  <c r="N325" i="10"/>
  <c r="U327" i="10"/>
  <c r="V327" i="10" s="1"/>
  <c r="N327" i="10"/>
  <c r="AJ330" i="10"/>
  <c r="AI330" i="10" s="1"/>
  <c r="AH330" i="10" s="1"/>
  <c r="AG330" i="10" s="1"/>
  <c r="AX330" i="10" s="1"/>
  <c r="BE328" i="10"/>
  <c r="BM332" i="10"/>
  <c r="AR332" i="10" s="1"/>
  <c r="AM333" i="10"/>
  <c r="AT333" i="10"/>
  <c r="BD332" i="10"/>
  <c r="D334" i="10"/>
  <c r="F333" i="10"/>
  <c r="BL333" i="10"/>
  <c r="AI329" i="10"/>
  <c r="BA329" i="10"/>
  <c r="AL331" i="10"/>
  <c r="AK331" i="10" s="1"/>
  <c r="AQ332" i="10"/>
  <c r="AP332" i="10"/>
  <c r="AS332" i="10"/>
  <c r="AO332" i="10"/>
  <c r="G332" i="10" l="1"/>
  <c r="W332" i="10" s="1"/>
  <c r="Y280" i="10"/>
  <c r="X281" i="10"/>
  <c r="AA331" i="10"/>
  <c r="AB331" i="10" s="1"/>
  <c r="E332" i="10"/>
  <c r="BJ333" i="10"/>
  <c r="BI333" i="10"/>
  <c r="U328" i="10"/>
  <c r="V328" i="10" s="1"/>
  <c r="N328" i="10"/>
  <c r="BA330" i="10"/>
  <c r="AY330" i="10"/>
  <c r="AZ330" i="10"/>
  <c r="BB331" i="10"/>
  <c r="AJ331" i="10"/>
  <c r="BD333" i="10"/>
  <c r="BM333" i="10"/>
  <c r="AR333" i="10" s="1"/>
  <c r="AM334" i="10"/>
  <c r="AT334" i="10"/>
  <c r="AL332" i="10"/>
  <c r="AK332" i="10" s="1"/>
  <c r="AH329" i="10"/>
  <c r="AZ329" i="10"/>
  <c r="AP333" i="10"/>
  <c r="AQ333" i="10"/>
  <c r="AO333" i="10"/>
  <c r="AS333" i="10"/>
  <c r="AL333" i="10" s="1"/>
  <c r="D335" i="10"/>
  <c r="F334" i="10"/>
  <c r="BL334" i="10"/>
  <c r="X326" i="10"/>
  <c r="Y326" i="10" s="1"/>
  <c r="BC331" i="10"/>
  <c r="Y281" i="10" l="1"/>
  <c r="X282" i="10"/>
  <c r="AA332" i="10"/>
  <c r="AB332" i="10" s="1"/>
  <c r="G333" i="10"/>
  <c r="W333" i="10" s="1"/>
  <c r="BI334" i="10"/>
  <c r="BJ334" i="10"/>
  <c r="BE330" i="10"/>
  <c r="AK333" i="10"/>
  <c r="BB333" i="10" s="1"/>
  <c r="BB332" i="10"/>
  <c r="AJ332" i="10"/>
  <c r="BD334" i="10"/>
  <c r="BM334" i="10"/>
  <c r="AR334" i="10" s="1"/>
  <c r="BC332" i="10"/>
  <c r="AT335" i="10"/>
  <c r="AM335" i="10"/>
  <c r="AI331" i="10"/>
  <c r="BA331" i="10"/>
  <c r="AG329" i="10"/>
  <c r="AY329" i="10"/>
  <c r="D336" i="10"/>
  <c r="F335" i="10"/>
  <c r="BL335" i="10"/>
  <c r="BC333" i="10"/>
  <c r="X327" i="10"/>
  <c r="Y327" i="10" s="1"/>
  <c r="AP334" i="10"/>
  <c r="AS334" i="10"/>
  <c r="AL334" i="10" s="1"/>
  <c r="AQ334" i="10"/>
  <c r="AO334" i="10"/>
  <c r="AA333" i="10" l="1"/>
  <c r="AB333" i="10" s="1"/>
  <c r="E333" i="10"/>
  <c r="Y282" i="10"/>
  <c r="X283" i="10"/>
  <c r="BI335" i="10"/>
  <c r="BJ335" i="10"/>
  <c r="G334" i="10"/>
  <c r="U330" i="10"/>
  <c r="V330" i="10" s="1"/>
  <c r="N330" i="10"/>
  <c r="AJ333" i="10"/>
  <c r="AI333" i="10" s="1"/>
  <c r="AH333" i="10" s="1"/>
  <c r="AG333" i="10" s="1"/>
  <c r="AX333" i="10" s="1"/>
  <c r="AK334" i="10"/>
  <c r="BB334" i="10" s="1"/>
  <c r="BM335" i="10"/>
  <c r="AR335" i="10" s="1"/>
  <c r="AM336" i="10"/>
  <c r="AT336" i="10"/>
  <c r="BD335" i="10"/>
  <c r="X328" i="10"/>
  <c r="AP335" i="10"/>
  <c r="AQ335" i="10"/>
  <c r="AO335" i="10"/>
  <c r="AS335" i="10"/>
  <c r="AL335" i="10" s="1"/>
  <c r="D337" i="10"/>
  <c r="F336" i="10"/>
  <c r="BL336" i="10"/>
  <c r="AI332" i="10"/>
  <c r="BA332" i="10"/>
  <c r="AX329" i="10"/>
  <c r="BE329" i="10" s="1"/>
  <c r="BC334" i="10"/>
  <c r="AH331" i="10"/>
  <c r="AZ331" i="10"/>
  <c r="Y283" i="10" l="1"/>
  <c r="X284" i="10"/>
  <c r="G335" i="10"/>
  <c r="BJ336" i="10"/>
  <c r="BI336" i="10"/>
  <c r="W334" i="10"/>
  <c r="AA334" i="10" s="1"/>
  <c r="E334" i="10"/>
  <c r="Y328" i="10"/>
  <c r="U329" i="10"/>
  <c r="V329" i="10" s="1"/>
  <c r="X329" i="10" s="1"/>
  <c r="N329" i="10"/>
  <c r="BA333" i="10"/>
  <c r="AZ333" i="10"/>
  <c r="AY333" i="10"/>
  <c r="AJ334" i="10"/>
  <c r="AI334" i="10" s="1"/>
  <c r="AH334" i="10" s="1"/>
  <c r="AG334" i="10" s="1"/>
  <c r="AX334" i="10" s="1"/>
  <c r="AK335" i="10"/>
  <c r="BB335" i="10" s="1"/>
  <c r="BD336" i="10"/>
  <c r="BM336" i="10"/>
  <c r="AR336" i="10" s="1"/>
  <c r="AT337" i="10"/>
  <c r="AM337" i="10"/>
  <c r="AG331" i="10"/>
  <c r="AY331" i="10"/>
  <c r="AH332" i="10"/>
  <c r="AZ332" i="10"/>
  <c r="AQ336" i="10"/>
  <c r="AP336" i="10"/>
  <c r="AO336" i="10"/>
  <c r="AS336" i="10"/>
  <c r="AL336" i="10" s="1"/>
  <c r="D338" i="10"/>
  <c r="F337" i="10"/>
  <c r="BL337" i="10"/>
  <c r="BC335" i="10"/>
  <c r="Y284" i="10" l="1"/>
  <c r="X285" i="10"/>
  <c r="G336" i="10"/>
  <c r="W336" i="10" s="1"/>
  <c r="W335" i="10"/>
  <c r="AA335" i="10" s="1"/>
  <c r="AB335" i="10" s="1"/>
  <c r="E335" i="10"/>
  <c r="E336" i="10"/>
  <c r="BI337" i="10"/>
  <c r="BJ337" i="10"/>
  <c r="AB334" i="10"/>
  <c r="BE333" i="10"/>
  <c r="U333" i="10" s="1"/>
  <c r="V333" i="10" s="1"/>
  <c r="Y329" i="10"/>
  <c r="BA334" i="10"/>
  <c r="AZ334" i="10"/>
  <c r="AJ335" i="10"/>
  <c r="AI335" i="10" s="1"/>
  <c r="AH335" i="10" s="1"/>
  <c r="AG335" i="10" s="1"/>
  <c r="AX335" i="10" s="1"/>
  <c r="AY334" i="10"/>
  <c r="AK336" i="10"/>
  <c r="BB336" i="10" s="1"/>
  <c r="BM337" i="10"/>
  <c r="AR337" i="10" s="1"/>
  <c r="AM338" i="10"/>
  <c r="AT338" i="10"/>
  <c r="BD337" i="10"/>
  <c r="X330" i="10"/>
  <c r="AG332" i="10"/>
  <c r="AY332" i="10"/>
  <c r="AP337" i="10"/>
  <c r="AO337" i="10"/>
  <c r="AS337" i="10"/>
  <c r="AL337" i="10" s="1"/>
  <c r="AQ337" i="10"/>
  <c r="AX331" i="10"/>
  <c r="BE331" i="10" s="1"/>
  <c r="D339" i="10"/>
  <c r="F338" i="10"/>
  <c r="BL338" i="10"/>
  <c r="BC336" i="10"/>
  <c r="Y285" i="10" l="1"/>
  <c r="X286" i="10"/>
  <c r="N333" i="10"/>
  <c r="G337" i="10"/>
  <c r="BI338" i="10"/>
  <c r="BJ338" i="10"/>
  <c r="AA336" i="10"/>
  <c r="AB336" i="10" s="1"/>
  <c r="Y330" i="10"/>
  <c r="U331" i="10"/>
  <c r="V331" i="10" s="1"/>
  <c r="X331" i="10" s="1"/>
  <c r="N331" i="10"/>
  <c r="BA335" i="10"/>
  <c r="BE334" i="10"/>
  <c r="AY335" i="10"/>
  <c r="AZ335" i="10"/>
  <c r="AK337" i="10"/>
  <c r="BB337" i="10" s="1"/>
  <c r="AJ336" i="10"/>
  <c r="AI336" i="10" s="1"/>
  <c r="AH336" i="10" s="1"/>
  <c r="AG336" i="10" s="1"/>
  <c r="AX336" i="10" s="1"/>
  <c r="BM338" i="10"/>
  <c r="AR338" i="10" s="1"/>
  <c r="BD338" i="10"/>
  <c r="AM339" i="10"/>
  <c r="AT339" i="10"/>
  <c r="AX332" i="10"/>
  <c r="BE332" i="10" s="1"/>
  <c r="AP338" i="10"/>
  <c r="AO338" i="10"/>
  <c r="AS338" i="10"/>
  <c r="AQ338" i="10"/>
  <c r="BC337" i="10"/>
  <c r="D340" i="10"/>
  <c r="F339" i="10"/>
  <c r="BL339" i="10"/>
  <c r="Y286" i="10" l="1"/>
  <c r="X287" i="10"/>
  <c r="G338" i="10"/>
  <c r="W338" i="10" s="1"/>
  <c r="BI339" i="10"/>
  <c r="BJ339" i="10"/>
  <c r="E338" i="10"/>
  <c r="E337" i="10"/>
  <c r="W337" i="10"/>
  <c r="AA337" i="10" s="1"/>
  <c r="AB337" i="10" s="1"/>
  <c r="Y331" i="10"/>
  <c r="U334" i="10"/>
  <c r="V334" i="10" s="1"/>
  <c r="N334" i="10"/>
  <c r="U332" i="10"/>
  <c r="V332" i="10" s="1"/>
  <c r="X332" i="10" s="1"/>
  <c r="N332" i="10"/>
  <c r="BE335" i="10"/>
  <c r="AJ337" i="10"/>
  <c r="AI337" i="10" s="1"/>
  <c r="AH337" i="10" s="1"/>
  <c r="AG337" i="10" s="1"/>
  <c r="AX337" i="10" s="1"/>
  <c r="AZ336" i="10"/>
  <c r="BA336" i="10"/>
  <c r="AY336" i="10"/>
  <c r="BM339" i="10"/>
  <c r="AR339" i="10" s="1"/>
  <c r="BD339" i="10"/>
  <c r="AM340" i="10"/>
  <c r="AT340" i="10"/>
  <c r="AL338" i="10"/>
  <c r="AK338" i="10" s="1"/>
  <c r="D341" i="10"/>
  <c r="F340" i="10"/>
  <c r="BL340" i="10"/>
  <c r="AQ339" i="10"/>
  <c r="AP339" i="10"/>
  <c r="AS339" i="10"/>
  <c r="AL339" i="10" s="1"/>
  <c r="AO339" i="10"/>
  <c r="Y287" i="10" l="1"/>
  <c r="X288" i="10"/>
  <c r="G339" i="10"/>
  <c r="W339" i="10" s="1"/>
  <c r="BJ340" i="10"/>
  <c r="BI340" i="10"/>
  <c r="AA338" i="10"/>
  <c r="AB338" i="10" s="1"/>
  <c r="Y332" i="10"/>
  <c r="U335" i="10"/>
  <c r="V335" i="10" s="1"/>
  <c r="N335" i="10"/>
  <c r="BA337" i="10"/>
  <c r="AY337" i="10"/>
  <c r="AZ337" i="10"/>
  <c r="BE336" i="10"/>
  <c r="AK339" i="10"/>
  <c r="AJ339" i="10" s="1"/>
  <c r="AI339" i="10" s="1"/>
  <c r="AH339" i="10" s="1"/>
  <c r="AG339" i="10" s="1"/>
  <c r="AX339" i="10" s="1"/>
  <c r="BB338" i="10"/>
  <c r="AJ338" i="10"/>
  <c r="BM340" i="10"/>
  <c r="AR340" i="10" s="1"/>
  <c r="BC338" i="10"/>
  <c r="BD340" i="10"/>
  <c r="AT341" i="10"/>
  <c r="AM341" i="10"/>
  <c r="X333" i="10"/>
  <c r="BC339" i="10"/>
  <c r="D342" i="10"/>
  <c r="F341" i="10"/>
  <c r="BL341" i="10"/>
  <c r="AP340" i="10"/>
  <c r="AO340" i="10"/>
  <c r="AS340" i="10"/>
  <c r="AL340" i="10" s="1"/>
  <c r="AQ340" i="10"/>
  <c r="G340" i="10" l="1"/>
  <c r="W340" i="10" s="1"/>
  <c r="Y288" i="10"/>
  <c r="X289" i="10"/>
  <c r="E339" i="10"/>
  <c r="E340" i="10"/>
  <c r="BJ341" i="10"/>
  <c r="BI341" i="10"/>
  <c r="G341" i="10" s="1"/>
  <c r="W341" i="10" s="1"/>
  <c r="AA339" i="10"/>
  <c r="AB339" i="10" s="1"/>
  <c r="Y333" i="10"/>
  <c r="U336" i="10"/>
  <c r="V336" i="10" s="1"/>
  <c r="N336" i="10"/>
  <c r="BE337" i="10"/>
  <c r="BB339" i="10"/>
  <c r="AK340" i="10"/>
  <c r="BB340" i="10" s="1"/>
  <c r="BM341" i="10"/>
  <c r="AR341" i="10" s="1"/>
  <c r="AM342" i="10"/>
  <c r="AT342" i="10"/>
  <c r="X334" i="10"/>
  <c r="BD341" i="10"/>
  <c r="BA339" i="10"/>
  <c r="AZ339" i="10"/>
  <c r="BC340" i="10"/>
  <c r="AQ341" i="10"/>
  <c r="AS341" i="10"/>
  <c r="AL341" i="10" s="1"/>
  <c r="AO341" i="10"/>
  <c r="AP341" i="10"/>
  <c r="D343" i="10"/>
  <c r="F342" i="10"/>
  <c r="BL342" i="10"/>
  <c r="AI338" i="10"/>
  <c r="BA338" i="10"/>
  <c r="AY339" i="10"/>
  <c r="Y289" i="10" l="1"/>
  <c r="X290" i="10"/>
  <c r="AA340" i="10"/>
  <c r="AB340" i="10" s="1"/>
  <c r="BI342" i="10"/>
  <c r="BJ342" i="10"/>
  <c r="E341" i="10"/>
  <c r="Y334" i="10"/>
  <c r="U337" i="10"/>
  <c r="V337" i="10" s="1"/>
  <c r="N337" i="10"/>
  <c r="AJ340" i="10"/>
  <c r="AI340" i="10" s="1"/>
  <c r="AH340" i="10" s="1"/>
  <c r="AG340" i="10" s="1"/>
  <c r="AX340" i="10" s="1"/>
  <c r="AK341" i="10"/>
  <c r="BB341" i="10" s="1"/>
  <c r="BM342" i="10"/>
  <c r="AR342" i="10" s="1"/>
  <c r="BD342" i="10"/>
  <c r="X335" i="10"/>
  <c r="AT343" i="10"/>
  <c r="AM343" i="10"/>
  <c r="BE339" i="10"/>
  <c r="AH338" i="10"/>
  <c r="AZ338" i="10"/>
  <c r="AQ342" i="10"/>
  <c r="AP342" i="10"/>
  <c r="AO342" i="10"/>
  <c r="AS342" i="10"/>
  <c r="AL342" i="10" s="1"/>
  <c r="D344" i="10"/>
  <c r="F343" i="10"/>
  <c r="BL343" i="10"/>
  <c r="BC341" i="10"/>
  <c r="Y290" i="10" l="1"/>
  <c r="X291" i="10"/>
  <c r="AA341" i="10"/>
  <c r="AB341" i="10" s="1"/>
  <c r="BI343" i="10"/>
  <c r="BJ343" i="10"/>
  <c r="G342" i="10"/>
  <c r="Y335" i="10"/>
  <c r="U339" i="10"/>
  <c r="V339" i="10" s="1"/>
  <c r="N339" i="10"/>
  <c r="BA340" i="10"/>
  <c r="AZ340" i="10"/>
  <c r="AY340" i="10"/>
  <c r="AJ341" i="10"/>
  <c r="AI341" i="10" s="1"/>
  <c r="AH341" i="10" s="1"/>
  <c r="AG341" i="10" s="1"/>
  <c r="AX341" i="10" s="1"/>
  <c r="AK342" i="10"/>
  <c r="BB342" i="10" s="1"/>
  <c r="X336" i="10"/>
  <c r="BM343" i="10"/>
  <c r="AR343" i="10" s="1"/>
  <c r="AM344" i="10"/>
  <c r="AT344" i="10"/>
  <c r="BD343" i="10"/>
  <c r="D345" i="10"/>
  <c r="F344" i="10"/>
  <c r="BL344" i="10"/>
  <c r="AG338" i="10"/>
  <c r="AY338" i="10"/>
  <c r="AQ343" i="10"/>
  <c r="AP343" i="10"/>
  <c r="AO343" i="10"/>
  <c r="AS343" i="10"/>
  <c r="AL343" i="10" s="1"/>
  <c r="BC342" i="10"/>
  <c r="Y291" i="10" l="1"/>
  <c r="X292" i="10"/>
  <c r="G343" i="10"/>
  <c r="BJ344" i="10"/>
  <c r="BI344" i="10"/>
  <c r="G344" i="10" s="1"/>
  <c r="E344" i="10" s="1"/>
  <c r="E342" i="10"/>
  <c r="W342" i="10"/>
  <c r="AA342" i="10" s="1"/>
  <c r="AB342" i="10" s="1"/>
  <c r="Y336" i="10"/>
  <c r="BE340" i="10"/>
  <c r="AJ342" i="10"/>
  <c r="AI342" i="10" s="1"/>
  <c r="AH342" i="10" s="1"/>
  <c r="AG342" i="10" s="1"/>
  <c r="AX342" i="10" s="1"/>
  <c r="AY341" i="10"/>
  <c r="BA341" i="10"/>
  <c r="AZ341" i="10"/>
  <c r="AK343" i="10"/>
  <c r="BB343" i="10" s="1"/>
  <c r="X337" i="10"/>
  <c r="BM344" i="10"/>
  <c r="AR344" i="10" s="1"/>
  <c r="BD344" i="10"/>
  <c r="AM345" i="10"/>
  <c r="AT345" i="10"/>
  <c r="BC343" i="10"/>
  <c r="AX338" i="10"/>
  <c r="BE338" i="10" s="1"/>
  <c r="AO344" i="10"/>
  <c r="AQ344" i="10"/>
  <c r="AS344" i="10"/>
  <c r="AP344" i="10"/>
  <c r="D346" i="10"/>
  <c r="F345" i="10"/>
  <c r="BL345" i="10"/>
  <c r="X293" i="10" l="1"/>
  <c r="Y292" i="10"/>
  <c r="W344" i="10"/>
  <c r="E343" i="10"/>
  <c r="W343" i="10"/>
  <c r="AA343" i="10"/>
  <c r="AB343" i="10" s="1"/>
  <c r="BI345" i="10"/>
  <c r="BJ345" i="10"/>
  <c r="Y337" i="10"/>
  <c r="U338" i="10"/>
  <c r="V338" i="10" s="1"/>
  <c r="X338" i="10" s="1"/>
  <c r="N338" i="10"/>
  <c r="U340" i="10"/>
  <c r="V340" i="10" s="1"/>
  <c r="N340" i="10"/>
  <c r="BA342" i="10"/>
  <c r="BE341" i="10"/>
  <c r="AY342" i="10"/>
  <c r="AJ343" i="10"/>
  <c r="AI343" i="10" s="1"/>
  <c r="AH343" i="10" s="1"/>
  <c r="AG343" i="10" s="1"/>
  <c r="AX343" i="10" s="1"/>
  <c r="AZ342" i="10"/>
  <c r="BM345" i="10"/>
  <c r="AR345" i="10" s="1"/>
  <c r="BD345" i="10"/>
  <c r="AM346" i="10"/>
  <c r="AT346" i="10"/>
  <c r="AQ345" i="10"/>
  <c r="AP345" i="10"/>
  <c r="AO345" i="10"/>
  <c r="AS345" i="10"/>
  <c r="AL345" i="10" s="1"/>
  <c r="D347" i="10"/>
  <c r="F346" i="10"/>
  <c r="BL346" i="10"/>
  <c r="AL344" i="10"/>
  <c r="AK344" i="10" s="1"/>
  <c r="AA344" i="10" l="1"/>
  <c r="AB344" i="10" s="1"/>
  <c r="X294" i="10"/>
  <c r="Y293" i="10"/>
  <c r="BI346" i="10"/>
  <c r="BJ346" i="10"/>
  <c r="G345" i="10"/>
  <c r="Y338" i="10"/>
  <c r="U341" i="10"/>
  <c r="V341" i="10" s="1"/>
  <c r="N341" i="10"/>
  <c r="BE342" i="10"/>
  <c r="AY343" i="10"/>
  <c r="AZ343" i="10"/>
  <c r="X339" i="10"/>
  <c r="X340" i="10" s="1"/>
  <c r="Y340" i="10" s="1"/>
  <c r="BA343" i="10"/>
  <c r="AK345" i="10"/>
  <c r="BB345" i="10" s="1"/>
  <c r="BB344" i="10"/>
  <c r="AJ344" i="10"/>
  <c r="BM346" i="10"/>
  <c r="AR346" i="10" s="1"/>
  <c r="BD346" i="10"/>
  <c r="AM347" i="10"/>
  <c r="AT347" i="10"/>
  <c r="BC345" i="10"/>
  <c r="AQ346" i="10"/>
  <c r="AP346" i="10"/>
  <c r="AO346" i="10"/>
  <c r="AS346" i="10"/>
  <c r="D348" i="10"/>
  <c r="F347" i="10"/>
  <c r="BL347" i="10"/>
  <c r="BC344" i="10"/>
  <c r="X295" i="10" l="1"/>
  <c r="Y294" i="10"/>
  <c r="W345" i="10"/>
  <c r="AA345" i="10" s="1"/>
  <c r="AB345" i="10" s="1"/>
  <c r="E345" i="10"/>
  <c r="BJ347" i="10"/>
  <c r="BI347" i="10"/>
  <c r="G347" i="10" s="1"/>
  <c r="W347" i="10" s="1"/>
  <c r="G346" i="10"/>
  <c r="Y339" i="10"/>
  <c r="U342" i="10"/>
  <c r="V342" i="10" s="1"/>
  <c r="N342" i="10"/>
  <c r="BE343" i="10"/>
  <c r="AJ345" i="10"/>
  <c r="AI345" i="10" s="1"/>
  <c r="AH345" i="10" s="1"/>
  <c r="AG345" i="10" s="1"/>
  <c r="AX345" i="10" s="1"/>
  <c r="BD347" i="10"/>
  <c r="BM347" i="10"/>
  <c r="AR347" i="10" s="1"/>
  <c r="AM348" i="10"/>
  <c r="AT348" i="10"/>
  <c r="X341" i="10"/>
  <c r="Y341" i="10" s="1"/>
  <c r="AP347" i="10"/>
  <c r="AS347" i="10"/>
  <c r="AO347" i="10"/>
  <c r="AQ347" i="10"/>
  <c r="D349" i="10"/>
  <c r="F348" i="10"/>
  <c r="BL348" i="10"/>
  <c r="AL346" i="10"/>
  <c r="AK346" i="10" s="1"/>
  <c r="AI344" i="10"/>
  <c r="BA344" i="10"/>
  <c r="Y295" i="10" l="1"/>
  <c r="X296" i="10"/>
  <c r="E346" i="10"/>
  <c r="W346" i="10"/>
  <c r="AA346" i="10" s="1"/>
  <c r="AB346" i="10" s="1"/>
  <c r="E347" i="10"/>
  <c r="BJ348" i="10"/>
  <c r="BI348" i="10"/>
  <c r="U343" i="10"/>
  <c r="V343" i="10" s="1"/>
  <c r="N343" i="10"/>
  <c r="BA345" i="10"/>
  <c r="AZ345" i="10"/>
  <c r="AY345" i="10"/>
  <c r="BB346" i="10"/>
  <c r="AJ346" i="10"/>
  <c r="BM348" i="10"/>
  <c r="AR348" i="10" s="1"/>
  <c r="BD348" i="10"/>
  <c r="AM349" i="10"/>
  <c r="AT349" i="10"/>
  <c r="X342" i="10"/>
  <c r="Y342" i="10" s="1"/>
  <c r="BC346" i="10"/>
  <c r="AL347" i="10"/>
  <c r="AK347" i="10" s="1"/>
  <c r="D350" i="10"/>
  <c r="F349" i="10"/>
  <c r="BL349" i="10"/>
  <c r="AQ348" i="10"/>
  <c r="AP348" i="10"/>
  <c r="AS348" i="10"/>
  <c r="AL348" i="10" s="1"/>
  <c r="AO348" i="10"/>
  <c r="AH344" i="10"/>
  <c r="AZ344" i="10"/>
  <c r="G348" i="10" l="1"/>
  <c r="W348" i="10" s="1"/>
  <c r="Y296" i="10"/>
  <c r="X297" i="10"/>
  <c r="E348" i="10"/>
  <c r="BJ349" i="10"/>
  <c r="BI349" i="10"/>
  <c r="G349" i="10" s="1"/>
  <c r="W349" i="10" s="1"/>
  <c r="AA347" i="10"/>
  <c r="AB347" i="10" s="1"/>
  <c r="BE345" i="10"/>
  <c r="AK348" i="10"/>
  <c r="AJ348" i="10" s="1"/>
  <c r="AI348" i="10" s="1"/>
  <c r="AH348" i="10" s="1"/>
  <c r="AG348" i="10" s="1"/>
  <c r="AX348" i="10" s="1"/>
  <c r="BB347" i="10"/>
  <c r="AJ347" i="10"/>
  <c r="BM349" i="10"/>
  <c r="AR349" i="10" s="1"/>
  <c r="BC347" i="10"/>
  <c r="BD349" i="10"/>
  <c r="AM350" i="10"/>
  <c r="AT350" i="10"/>
  <c r="X343" i="10"/>
  <c r="BC348" i="10"/>
  <c r="AG344" i="10"/>
  <c r="AY344" i="10"/>
  <c r="AI346" i="10"/>
  <c r="BA346" i="10"/>
  <c r="AQ349" i="10"/>
  <c r="AP349" i="10"/>
  <c r="AO349" i="10"/>
  <c r="AS349" i="10"/>
  <c r="AL349" i="10" s="1"/>
  <c r="D351" i="10"/>
  <c r="F350" i="10"/>
  <c r="BL350" i="10"/>
  <c r="Y297" i="10" l="1"/>
  <c r="X298" i="10"/>
  <c r="E349" i="10"/>
  <c r="BI350" i="10"/>
  <c r="BJ350" i="10"/>
  <c r="AA348" i="10"/>
  <c r="AB348" i="10" s="1"/>
  <c r="Y343" i="10"/>
  <c r="U345" i="10"/>
  <c r="V345" i="10" s="1"/>
  <c r="N345" i="10"/>
  <c r="BB348" i="10"/>
  <c r="AK349" i="10"/>
  <c r="BB349" i="10" s="1"/>
  <c r="BM350" i="10"/>
  <c r="AR350" i="10" s="1"/>
  <c r="BD350" i="10"/>
  <c r="AT351" i="10"/>
  <c r="AM351" i="10"/>
  <c r="BA348" i="10"/>
  <c r="BC349" i="10"/>
  <c r="AI347" i="10"/>
  <c r="BA347" i="10"/>
  <c r="AP350" i="10"/>
  <c r="AO350" i="10"/>
  <c r="AQ350" i="10"/>
  <c r="AS350" i="10"/>
  <c r="AL350" i="10" s="1"/>
  <c r="AY348" i="10"/>
  <c r="AX344" i="10"/>
  <c r="BE344" i="10" s="1"/>
  <c r="AH346" i="10"/>
  <c r="AZ346" i="10"/>
  <c r="D352" i="10"/>
  <c r="F351" i="10"/>
  <c r="BL351" i="10"/>
  <c r="AZ348" i="10"/>
  <c r="Y298" i="10" l="1"/>
  <c r="X299" i="10"/>
  <c r="BI351" i="10"/>
  <c r="BJ351" i="10"/>
  <c r="G350" i="10"/>
  <c r="AA349" i="10"/>
  <c r="AB349" i="10" s="1"/>
  <c r="U344" i="10"/>
  <c r="V344" i="10" s="1"/>
  <c r="X344" i="10" s="1"/>
  <c r="Y344" i="10" s="1"/>
  <c r="N344" i="10"/>
  <c r="AJ349" i="10"/>
  <c r="AI349" i="10" s="1"/>
  <c r="AH349" i="10" s="1"/>
  <c r="AG349" i="10" s="1"/>
  <c r="AX349" i="10" s="1"/>
  <c r="AK350" i="10"/>
  <c r="BB350" i="10" s="1"/>
  <c r="BM351" i="10"/>
  <c r="AR351" i="10" s="1"/>
  <c r="AM352" i="10"/>
  <c r="AT352" i="10"/>
  <c r="BD351" i="10"/>
  <c r="BE348" i="10"/>
  <c r="AP351" i="10"/>
  <c r="AQ351" i="10"/>
  <c r="AO351" i="10"/>
  <c r="AS351" i="10"/>
  <c r="AL351" i="10" s="1"/>
  <c r="AG346" i="10"/>
  <c r="AY346" i="10"/>
  <c r="AH347" i="10"/>
  <c r="AZ347" i="10"/>
  <c r="D353" i="10"/>
  <c r="F352" i="10"/>
  <c r="BL352" i="10"/>
  <c r="BC350" i="10"/>
  <c r="X300" i="10" l="1"/>
  <c r="Y299" i="10"/>
  <c r="BJ352" i="10"/>
  <c r="BI352" i="10"/>
  <c r="G352" i="10" s="1"/>
  <c r="W352" i="10" s="1"/>
  <c r="W350" i="10"/>
  <c r="AA350" i="10" s="1"/>
  <c r="AB350" i="10" s="1"/>
  <c r="E350" i="10"/>
  <c r="G351" i="10"/>
  <c r="U348" i="10"/>
  <c r="V348" i="10" s="1"/>
  <c r="N348" i="10"/>
  <c r="BA349" i="10"/>
  <c r="AY349" i="10"/>
  <c r="AZ349" i="10"/>
  <c r="BD352" i="10"/>
  <c r="AJ350" i="10"/>
  <c r="AI350" i="10" s="1"/>
  <c r="AH350" i="10" s="1"/>
  <c r="AG350" i="10" s="1"/>
  <c r="AX350" i="10" s="1"/>
  <c r="AK351" i="10"/>
  <c r="BB351" i="10" s="1"/>
  <c r="BM352" i="10"/>
  <c r="AR352" i="10" s="1"/>
  <c r="AT353" i="10"/>
  <c r="AM353" i="10"/>
  <c r="X345" i="10"/>
  <c r="AQ352" i="10"/>
  <c r="AP352" i="10"/>
  <c r="AO352" i="10"/>
  <c r="AS352" i="10"/>
  <c r="D354" i="10"/>
  <c r="F353" i="10"/>
  <c r="BL353" i="10"/>
  <c r="AX346" i="10"/>
  <c r="BE346" i="10" s="1"/>
  <c r="BC351" i="10"/>
  <c r="AG347" i="10"/>
  <c r="AY347" i="10"/>
  <c r="Y300" i="10" l="1"/>
  <c r="X301" i="10"/>
  <c r="E352" i="10"/>
  <c r="E351" i="10"/>
  <c r="W351" i="10"/>
  <c r="AA351" i="10" s="1"/>
  <c r="AB351" i="10" s="1"/>
  <c r="BI353" i="10"/>
  <c r="BJ353" i="10"/>
  <c r="BE349" i="10"/>
  <c r="U349" i="10" s="1"/>
  <c r="V349" i="10" s="1"/>
  <c r="Y345" i="10"/>
  <c r="U346" i="10"/>
  <c r="V346" i="10" s="1"/>
  <c r="X346" i="10" s="1"/>
  <c r="N346" i="10"/>
  <c r="BA350" i="10"/>
  <c r="AY350" i="10"/>
  <c r="AZ350" i="10"/>
  <c r="AJ351" i="10"/>
  <c r="AI351" i="10" s="1"/>
  <c r="AH351" i="10" s="1"/>
  <c r="AG351" i="10" s="1"/>
  <c r="AX351" i="10" s="1"/>
  <c r="BM353" i="10"/>
  <c r="AR353" i="10" s="1"/>
  <c r="AM354" i="10"/>
  <c r="AT354" i="10"/>
  <c r="BD353" i="10"/>
  <c r="AL352" i="10"/>
  <c r="AK352" i="10" s="1"/>
  <c r="AP353" i="10"/>
  <c r="AO353" i="10"/>
  <c r="AS353" i="10"/>
  <c r="AQ353" i="10"/>
  <c r="AX347" i="10"/>
  <c r="BE347" i="10" s="1"/>
  <c r="D355" i="10"/>
  <c r="F354" i="10"/>
  <c r="BL354" i="10"/>
  <c r="Y301" i="10" l="1"/>
  <c r="X302" i="10"/>
  <c r="G353" i="10"/>
  <c r="BI354" i="10"/>
  <c r="BJ354" i="10"/>
  <c r="AA352" i="10"/>
  <c r="AB352" i="10" s="1"/>
  <c r="N349" i="10"/>
  <c r="Y346" i="10"/>
  <c r="U347" i="10"/>
  <c r="V347" i="10" s="1"/>
  <c r="X347" i="10" s="1"/>
  <c r="N347" i="10"/>
  <c r="BE350" i="10"/>
  <c r="BD354" i="10"/>
  <c r="AZ351" i="10"/>
  <c r="AY351" i="10"/>
  <c r="BA351" i="10"/>
  <c r="BB352" i="10"/>
  <c r="AJ352" i="10"/>
  <c r="BM354" i="10"/>
  <c r="AR354" i="10" s="1"/>
  <c r="BC352" i="10"/>
  <c r="AM355" i="10"/>
  <c r="AT355" i="10"/>
  <c r="AP354" i="10"/>
  <c r="AO354" i="10"/>
  <c r="AS354" i="10"/>
  <c r="AL354" i="10" s="1"/>
  <c r="AQ354" i="10"/>
  <c r="D356" i="10"/>
  <c r="F355" i="10"/>
  <c r="BL355" i="10"/>
  <c r="AL353" i="10"/>
  <c r="AK353" i="10" s="1"/>
  <c r="Y302" i="10" l="1"/>
  <c r="X303" i="10"/>
  <c r="G354" i="10"/>
  <c r="W354" i="10" s="1"/>
  <c r="BI355" i="10"/>
  <c r="BJ355" i="10"/>
  <c r="E354" i="10"/>
  <c r="E353" i="10"/>
  <c r="W353" i="10"/>
  <c r="AA353" i="10" s="1"/>
  <c r="AB353" i="10" s="1"/>
  <c r="BE351" i="10"/>
  <c r="U351" i="10" s="1"/>
  <c r="V351" i="10" s="1"/>
  <c r="Y347" i="10"/>
  <c r="U350" i="10"/>
  <c r="V350" i="10" s="1"/>
  <c r="N350" i="10"/>
  <c r="AK354" i="10"/>
  <c r="BB354" i="10" s="1"/>
  <c r="BB353" i="10"/>
  <c r="AJ353" i="10"/>
  <c r="BM355" i="10"/>
  <c r="AR355" i="10" s="1"/>
  <c r="BC353" i="10"/>
  <c r="BD355" i="10"/>
  <c r="AM356" i="10"/>
  <c r="AT356" i="10"/>
  <c r="X348" i="10"/>
  <c r="BC354" i="10"/>
  <c r="AQ355" i="10"/>
  <c r="AP355" i="10"/>
  <c r="AS355" i="10"/>
  <c r="AL355" i="10" s="1"/>
  <c r="AO355" i="10"/>
  <c r="D357" i="10"/>
  <c r="F356" i="10"/>
  <c r="BL356" i="10"/>
  <c r="AI352" i="10"/>
  <c r="BA352" i="10"/>
  <c r="Y303" i="10" l="1"/>
  <c r="X304" i="10"/>
  <c r="N351" i="10"/>
  <c r="BJ356" i="10"/>
  <c r="BI356" i="10"/>
  <c r="G356" i="10" s="1"/>
  <c r="W356" i="10" s="1"/>
  <c r="G355" i="10"/>
  <c r="AA354" i="10"/>
  <c r="AB354" i="10" s="1"/>
  <c r="Y348" i="10"/>
  <c r="AJ354" i="10"/>
  <c r="AI354" i="10" s="1"/>
  <c r="AH354" i="10" s="1"/>
  <c r="AG354" i="10" s="1"/>
  <c r="AX354" i="10" s="1"/>
  <c r="AK355" i="10"/>
  <c r="BB355" i="10" s="1"/>
  <c r="BM356" i="10"/>
  <c r="AR356" i="10" s="1"/>
  <c r="BD356" i="10"/>
  <c r="AM357" i="10"/>
  <c r="AT357" i="10"/>
  <c r="X349" i="10"/>
  <c r="BC355" i="10"/>
  <c r="AQ356" i="10"/>
  <c r="AS356" i="10"/>
  <c r="AL356" i="10" s="1"/>
  <c r="AO356" i="10"/>
  <c r="AP356" i="10"/>
  <c r="D358" i="10"/>
  <c r="F357" i="10"/>
  <c r="BL357" i="10"/>
  <c r="AI353" i="10"/>
  <c r="BA353" i="10"/>
  <c r="AH352" i="10"/>
  <c r="AZ352" i="10"/>
  <c r="Y304" i="10" l="1"/>
  <c r="X305" i="10"/>
  <c r="E356" i="10"/>
  <c r="BJ357" i="10"/>
  <c r="BI357" i="10"/>
  <c r="W355" i="10"/>
  <c r="AA355" i="10" s="1"/>
  <c r="AB355" i="10" s="1"/>
  <c r="E355" i="10"/>
  <c r="Y349" i="10"/>
  <c r="BA354" i="10"/>
  <c r="AZ354" i="10"/>
  <c r="AY354" i="10"/>
  <c r="AJ355" i="10"/>
  <c r="AI355" i="10" s="1"/>
  <c r="AH355" i="10" s="1"/>
  <c r="AG355" i="10" s="1"/>
  <c r="AX355" i="10" s="1"/>
  <c r="AK356" i="10"/>
  <c r="BB356" i="10" s="1"/>
  <c r="BM357" i="10"/>
  <c r="AR357" i="10" s="1"/>
  <c r="BD357" i="10"/>
  <c r="AM358" i="10"/>
  <c r="AT358" i="10"/>
  <c r="X350" i="10"/>
  <c r="AH353" i="10"/>
  <c r="AZ353" i="10"/>
  <c r="BC356" i="10"/>
  <c r="AP357" i="10"/>
  <c r="AS357" i="10"/>
  <c r="AO357" i="10"/>
  <c r="AQ357" i="10"/>
  <c r="AG352" i="10"/>
  <c r="AY352" i="10"/>
  <c r="D359" i="10"/>
  <c r="F358" i="10"/>
  <c r="BL358" i="10"/>
  <c r="G357" i="10" l="1"/>
  <c r="E357" i="10" s="1"/>
  <c r="X306" i="10"/>
  <c r="Y305" i="10"/>
  <c r="W357" i="10"/>
  <c r="BI358" i="10"/>
  <c r="BJ358" i="10"/>
  <c r="AA356" i="10"/>
  <c r="AB356" i="10" s="1"/>
  <c r="Y350" i="10"/>
  <c r="BE354" i="10"/>
  <c r="AY355" i="10"/>
  <c r="BA355" i="10"/>
  <c r="AZ355" i="10"/>
  <c r="AJ356" i="10"/>
  <c r="AI356" i="10" s="1"/>
  <c r="AH356" i="10" s="1"/>
  <c r="AG356" i="10" s="1"/>
  <c r="AX356" i="10" s="1"/>
  <c r="BD358" i="10"/>
  <c r="BM358" i="10"/>
  <c r="AR358" i="10" s="1"/>
  <c r="AT359" i="10"/>
  <c r="AM359" i="10"/>
  <c r="X351" i="10"/>
  <c r="AQ358" i="10"/>
  <c r="AP358" i="10"/>
  <c r="AS358" i="10"/>
  <c r="AO358" i="10"/>
  <c r="AL357" i="10"/>
  <c r="AK357" i="10" s="1"/>
  <c r="AG353" i="10"/>
  <c r="AY353" i="10"/>
  <c r="D360" i="10"/>
  <c r="F359" i="10"/>
  <c r="BL359" i="10"/>
  <c r="AX352" i="10"/>
  <c r="BE352" i="10" s="1"/>
  <c r="X307" i="10" l="1"/>
  <c r="Y306" i="10"/>
  <c r="G358" i="10"/>
  <c r="W358" i="10" s="1"/>
  <c r="AA357" i="10"/>
  <c r="AB357" i="10" s="1"/>
  <c r="BI359" i="10"/>
  <c r="BJ359" i="10"/>
  <c r="Y351" i="10"/>
  <c r="U352" i="10"/>
  <c r="V352" i="10" s="1"/>
  <c r="X352" i="10" s="1"/>
  <c r="N352" i="10"/>
  <c r="U354" i="10"/>
  <c r="V354" i="10" s="1"/>
  <c r="N354" i="10"/>
  <c r="BA356" i="10"/>
  <c r="BE355" i="10"/>
  <c r="AZ356" i="10"/>
  <c r="AY356" i="10"/>
  <c r="AJ357" i="10"/>
  <c r="BB357" i="10"/>
  <c r="BM359" i="10"/>
  <c r="AR359" i="10" s="1"/>
  <c r="BC357" i="10"/>
  <c r="AT360" i="10"/>
  <c r="AM360" i="10"/>
  <c r="BD359" i="10"/>
  <c r="D361" i="10"/>
  <c r="F360" i="10"/>
  <c r="BL360" i="10"/>
  <c r="AL358" i="10"/>
  <c r="AK358" i="10" s="1"/>
  <c r="AX353" i="10"/>
  <c r="BE353" i="10" s="1"/>
  <c r="AQ359" i="10"/>
  <c r="AP359" i="10"/>
  <c r="AS359" i="10"/>
  <c r="AO359" i="10"/>
  <c r="Y307" i="10" l="1"/>
  <c r="X308" i="10"/>
  <c r="Y308" i="10" s="1"/>
  <c r="E358" i="10"/>
  <c r="AA358" i="10"/>
  <c r="AB358" i="10" s="1"/>
  <c r="BJ360" i="10"/>
  <c r="BI360" i="10"/>
  <c r="G360" i="10" s="1"/>
  <c r="W360" i="10" s="1"/>
  <c r="G359" i="10"/>
  <c r="Y352" i="10"/>
  <c r="U355" i="10"/>
  <c r="V355" i="10" s="1"/>
  <c r="N355" i="10"/>
  <c r="U353" i="10"/>
  <c r="V353" i="10" s="1"/>
  <c r="X353" i="10" s="1"/>
  <c r="N353" i="10"/>
  <c r="BE356" i="10"/>
  <c r="BB358" i="10"/>
  <c r="AJ358" i="10"/>
  <c r="BM360" i="10"/>
  <c r="AR360" i="10" s="1"/>
  <c r="BC358" i="10"/>
  <c r="AM361" i="10"/>
  <c r="AT361" i="10"/>
  <c r="BD360" i="10"/>
  <c r="AL359" i="10"/>
  <c r="AK359" i="10" s="1"/>
  <c r="AI357" i="10"/>
  <c r="BA357" i="10"/>
  <c r="AP360" i="10"/>
  <c r="AQ360" i="10"/>
  <c r="AO360" i="10"/>
  <c r="AS360" i="10"/>
  <c r="D362" i="10"/>
  <c r="F361" i="10"/>
  <c r="BL361" i="10"/>
  <c r="E360" i="10" l="1"/>
  <c r="BI361" i="10"/>
  <c r="BJ361" i="10"/>
  <c r="W359" i="10"/>
  <c r="AA359" i="10" s="1"/>
  <c r="AB359" i="10" s="1"/>
  <c r="E359" i="10"/>
  <c r="Y353" i="10"/>
  <c r="U356" i="10"/>
  <c r="V356" i="10" s="1"/>
  <c r="N356" i="10"/>
  <c r="BB359" i="10"/>
  <c r="AJ359" i="10"/>
  <c r="BM361" i="10"/>
  <c r="AR361" i="10" s="1"/>
  <c r="BD361" i="10"/>
  <c r="BC359" i="10"/>
  <c r="AM362" i="10"/>
  <c r="AT362" i="10"/>
  <c r="X354" i="10"/>
  <c r="AI358" i="10"/>
  <c r="BA358" i="10"/>
  <c r="AL360" i="10"/>
  <c r="AK360" i="10" s="1"/>
  <c r="AQ361" i="10"/>
  <c r="AP361" i="10"/>
  <c r="AS361" i="10"/>
  <c r="AL361" i="10" s="1"/>
  <c r="AO361" i="10"/>
  <c r="D363" i="10"/>
  <c r="F362" i="10"/>
  <c r="BL362" i="10"/>
  <c r="AH357" i="10"/>
  <c r="AZ357" i="10"/>
  <c r="G361" i="10" l="1"/>
  <c r="W361" i="10" s="1"/>
  <c r="BI362" i="10"/>
  <c r="BJ362" i="10"/>
  <c r="AA360" i="10"/>
  <c r="AB360" i="10" s="1"/>
  <c r="Y354" i="10"/>
  <c r="AK361" i="10"/>
  <c r="BB361" i="10" s="1"/>
  <c r="BB360" i="10"/>
  <c r="AJ360" i="10"/>
  <c r="BM362" i="10"/>
  <c r="AR362" i="10" s="1"/>
  <c r="BC360" i="10"/>
  <c r="BD362" i="10"/>
  <c r="AM363" i="10"/>
  <c r="AT363" i="10"/>
  <c r="X355" i="10"/>
  <c r="BC361" i="10"/>
  <c r="AG357" i="10"/>
  <c r="AY357" i="10"/>
  <c r="AI359" i="10"/>
  <c r="BA359" i="10"/>
  <c r="AQ362" i="10"/>
  <c r="AP362" i="10"/>
  <c r="AS362" i="10"/>
  <c r="AL362" i="10" s="1"/>
  <c r="AO362" i="10"/>
  <c r="D364" i="10"/>
  <c r="F363" i="10"/>
  <c r="BL363" i="10"/>
  <c r="AH358" i="10"/>
  <c r="AZ358" i="10"/>
  <c r="E361" i="10" l="1"/>
  <c r="G362" i="10"/>
  <c r="BJ363" i="10"/>
  <c r="BI363" i="10"/>
  <c r="G363" i="10" s="1"/>
  <c r="E363" i="10" s="1"/>
  <c r="AA361" i="10"/>
  <c r="AB361" i="10" s="1"/>
  <c r="X356" i="10"/>
  <c r="Y355" i="10"/>
  <c r="AJ361" i="10"/>
  <c r="AI361" i="10" s="1"/>
  <c r="AH361" i="10" s="1"/>
  <c r="AG361" i="10" s="1"/>
  <c r="AX361" i="10" s="1"/>
  <c r="AK362" i="10"/>
  <c r="BB362" i="10" s="1"/>
  <c r="BM363" i="10"/>
  <c r="AR363" i="10" s="1"/>
  <c r="BD363" i="10"/>
  <c r="AM364" i="10"/>
  <c r="AT364" i="10"/>
  <c r="AH359" i="10"/>
  <c r="AZ359" i="10"/>
  <c r="D365" i="10"/>
  <c r="F364" i="10"/>
  <c r="BL364" i="10"/>
  <c r="AG358" i="10"/>
  <c r="AY358" i="10"/>
  <c r="AX357" i="10"/>
  <c r="BE357" i="10" s="1"/>
  <c r="BC362" i="10"/>
  <c r="AP363" i="10"/>
  <c r="AS363" i="10"/>
  <c r="AL363" i="10" s="1"/>
  <c r="AO363" i="10"/>
  <c r="AQ363" i="10"/>
  <c r="AI360" i="10"/>
  <c r="BA360" i="10"/>
  <c r="W363" i="10" l="1"/>
  <c r="BJ364" i="10"/>
  <c r="BI364" i="10"/>
  <c r="E362" i="10"/>
  <c r="W362" i="10"/>
  <c r="AA362" i="10" s="1"/>
  <c r="AB362" i="10" s="1"/>
  <c r="Y356" i="10"/>
  <c r="U357" i="10"/>
  <c r="V357" i="10" s="1"/>
  <c r="X357" i="10" s="1"/>
  <c r="N357" i="10"/>
  <c r="BA361" i="10"/>
  <c r="AZ361" i="10"/>
  <c r="AY361" i="10"/>
  <c r="AK363" i="10"/>
  <c r="BB363" i="10" s="1"/>
  <c r="AJ362" i="10"/>
  <c r="AI362" i="10" s="1"/>
  <c r="AH362" i="10" s="1"/>
  <c r="AG362" i="10" s="1"/>
  <c r="AX362" i="10" s="1"/>
  <c r="BM364" i="10"/>
  <c r="AR364" i="10" s="1"/>
  <c r="BD364" i="10"/>
  <c r="AM365" i="10"/>
  <c r="AT365" i="10"/>
  <c r="BC363" i="10"/>
  <c r="AX358" i="10"/>
  <c r="BE358" i="10" s="1"/>
  <c r="AH360" i="10"/>
  <c r="AZ360" i="10"/>
  <c r="AQ364" i="10"/>
  <c r="AP364" i="10"/>
  <c r="AS364" i="10"/>
  <c r="AL364" i="10" s="1"/>
  <c r="AO364" i="10"/>
  <c r="D366" i="10"/>
  <c r="F365" i="10"/>
  <c r="BL365" i="10"/>
  <c r="AG359" i="10"/>
  <c r="AY359" i="10"/>
  <c r="G364" i="10" l="1"/>
  <c r="W364" i="10" s="1"/>
  <c r="E364" i="10"/>
  <c r="BJ365" i="10"/>
  <c r="BI365" i="10"/>
  <c r="G365" i="10" s="1"/>
  <c r="E365" i="10" s="1"/>
  <c r="AA363" i="10"/>
  <c r="AB363" i="10" s="1"/>
  <c r="Y357" i="10"/>
  <c r="U358" i="10"/>
  <c r="V358" i="10" s="1"/>
  <c r="X358" i="10" s="1"/>
  <c r="N358" i="10"/>
  <c r="BE361" i="10"/>
  <c r="BA362" i="10"/>
  <c r="AZ362" i="10"/>
  <c r="AJ363" i="10"/>
  <c r="AI363" i="10" s="1"/>
  <c r="AH363" i="10" s="1"/>
  <c r="AG363" i="10" s="1"/>
  <c r="AX363" i="10" s="1"/>
  <c r="AY362" i="10"/>
  <c r="AK364" i="10"/>
  <c r="BB364" i="10" s="1"/>
  <c r="BM365" i="10"/>
  <c r="AR365" i="10" s="1"/>
  <c r="BD365" i="10"/>
  <c r="AT366" i="10"/>
  <c r="AM366" i="10"/>
  <c r="AG360" i="10"/>
  <c r="AY360" i="10"/>
  <c r="BC364" i="10"/>
  <c r="AP365" i="10"/>
  <c r="AQ365" i="10"/>
  <c r="AS365" i="10"/>
  <c r="AL365" i="10" s="1"/>
  <c r="AO365" i="10"/>
  <c r="AX359" i="10"/>
  <c r="BE359" i="10" s="1"/>
  <c r="D367" i="10"/>
  <c r="F366" i="10"/>
  <c r="BL366" i="10"/>
  <c r="BI366" i="10" l="1"/>
  <c r="BJ366" i="10"/>
  <c r="W365" i="10"/>
  <c r="AA364" i="10"/>
  <c r="AB364" i="10" s="1"/>
  <c r="Y358" i="10"/>
  <c r="U361" i="10"/>
  <c r="V361" i="10" s="1"/>
  <c r="N361" i="10"/>
  <c r="U359" i="10"/>
  <c r="V359" i="10" s="1"/>
  <c r="X359" i="10" s="1"/>
  <c r="N359" i="10"/>
  <c r="BE362" i="10"/>
  <c r="AZ363" i="10"/>
  <c r="AY363" i="10"/>
  <c r="BA363" i="10"/>
  <c r="AJ364" i="10"/>
  <c r="AI364" i="10" s="1"/>
  <c r="AH364" i="10" s="1"/>
  <c r="AG364" i="10" s="1"/>
  <c r="AX364" i="10" s="1"/>
  <c r="AK365" i="10"/>
  <c r="AJ365" i="10" s="1"/>
  <c r="AI365" i="10" s="1"/>
  <c r="AH365" i="10" s="1"/>
  <c r="AG365" i="10" s="1"/>
  <c r="AX365" i="10" s="1"/>
  <c r="BM366" i="10"/>
  <c r="AR366" i="10" s="1"/>
  <c r="AT367" i="10"/>
  <c r="AM367" i="10"/>
  <c r="BD366" i="10"/>
  <c r="AP366" i="10"/>
  <c r="AS366" i="10"/>
  <c r="AL366" i="10" s="1"/>
  <c r="AQ366" i="10"/>
  <c r="AO366" i="10"/>
  <c r="D368" i="10"/>
  <c r="D369" i="10" s="1"/>
  <c r="F367" i="10"/>
  <c r="BL367" i="10"/>
  <c r="BC365" i="10"/>
  <c r="AX360" i="10"/>
  <c r="BE360" i="10" s="1"/>
  <c r="F369" i="10" l="1"/>
  <c r="BL369" i="10"/>
  <c r="AA365" i="10"/>
  <c r="AB365" i="10" s="1"/>
  <c r="G366" i="10"/>
  <c r="BI367" i="10"/>
  <c r="BJ367" i="10"/>
  <c r="Y359" i="10"/>
  <c r="U362" i="10"/>
  <c r="V362" i="10" s="1"/>
  <c r="N362" i="10"/>
  <c r="U360" i="10"/>
  <c r="V360" i="10" s="1"/>
  <c r="X360" i="10" s="1"/>
  <c r="N360" i="10"/>
  <c r="BE363" i="10"/>
  <c r="AZ364" i="10"/>
  <c r="BA364" i="10"/>
  <c r="AY364" i="10"/>
  <c r="BB365" i="10"/>
  <c r="AK366" i="10"/>
  <c r="BB366" i="10" s="1"/>
  <c r="BM367" i="10"/>
  <c r="AR367" i="10" s="1"/>
  <c r="AT368" i="10"/>
  <c r="AM368" i="10"/>
  <c r="BD367" i="10"/>
  <c r="AZ365" i="10"/>
  <c r="AY365" i="10"/>
  <c r="BC366" i="10"/>
  <c r="AQ367" i="10"/>
  <c r="AP367" i="10"/>
  <c r="AS367" i="10"/>
  <c r="AL367" i="10" s="1"/>
  <c r="AO367" i="10"/>
  <c r="BA365" i="10"/>
  <c r="F368" i="10"/>
  <c r="BL368" i="10"/>
  <c r="AS369" i="10" l="1"/>
  <c r="AL369" i="10" s="1"/>
  <c r="AO369" i="10"/>
  <c r="BM369" i="10"/>
  <c r="AR369" i="10" s="1"/>
  <c r="AQ369" i="10"/>
  <c r="AP369" i="10"/>
  <c r="BI369" i="10"/>
  <c r="BJ369" i="10"/>
  <c r="W366" i="10"/>
  <c r="AA366" i="10" s="1"/>
  <c r="AB366" i="10" s="1"/>
  <c r="E366" i="10"/>
  <c r="BJ368" i="10"/>
  <c r="BI368" i="10"/>
  <c r="G367" i="10"/>
  <c r="Y360" i="10"/>
  <c r="U363" i="10"/>
  <c r="V363" i="10" s="1"/>
  <c r="N363" i="10"/>
  <c r="BE364" i="10"/>
  <c r="AJ366" i="10"/>
  <c r="AI366" i="10" s="1"/>
  <c r="AH366" i="10" s="1"/>
  <c r="AG366" i="10" s="1"/>
  <c r="AX366" i="10" s="1"/>
  <c r="AK367" i="10"/>
  <c r="BB367" i="10" s="1"/>
  <c r="BM368" i="10"/>
  <c r="AR368" i="10" s="1"/>
  <c r="BD368" i="10"/>
  <c r="X361" i="10"/>
  <c r="BE365" i="10"/>
  <c r="BC367" i="10"/>
  <c r="AQ368" i="10"/>
  <c r="AP368" i="10"/>
  <c r="AS368" i="10"/>
  <c r="AL368" i="10" s="1"/>
  <c r="AO368" i="10"/>
  <c r="G369" i="10" l="1"/>
  <c r="E369" i="10" s="1"/>
  <c r="BC369" i="10"/>
  <c r="AK369" i="10"/>
  <c r="U5" i="16"/>
  <c r="G368" i="10"/>
  <c r="E368" i="10" s="1"/>
  <c r="K12" i="17"/>
  <c r="L12" i="17" s="1"/>
  <c r="K6" i="17"/>
  <c r="L6" i="17" s="1"/>
  <c r="K11" i="17"/>
  <c r="L11" i="17" s="1"/>
  <c r="K7" i="17"/>
  <c r="L7" i="17" s="1"/>
  <c r="K5" i="17"/>
  <c r="L5" i="17" s="1"/>
  <c r="K3" i="17"/>
  <c r="L3" i="17" s="1"/>
  <c r="Z19" i="10" s="1"/>
  <c r="K9" i="17"/>
  <c r="L9" i="17" s="1"/>
  <c r="K8" i="17"/>
  <c r="L8" i="17" s="1"/>
  <c r="K13" i="17"/>
  <c r="L13" i="17" s="1"/>
  <c r="K14" i="17"/>
  <c r="L14" i="17" s="1"/>
  <c r="AC366" i="10" s="1"/>
  <c r="K10" i="17"/>
  <c r="L10" i="17" s="1"/>
  <c r="K4" i="17"/>
  <c r="L4" i="17" s="1"/>
  <c r="Y13" i="16"/>
  <c r="Y7" i="16"/>
  <c r="Y11" i="16"/>
  <c r="Y15" i="16"/>
  <c r="Y16" i="16"/>
  <c r="Y9" i="16"/>
  <c r="Y14" i="16"/>
  <c r="Y12" i="16"/>
  <c r="Y10" i="16"/>
  <c r="Y8" i="16"/>
  <c r="Y5" i="16"/>
  <c r="Y6" i="16"/>
  <c r="W367" i="10"/>
  <c r="AA367" i="10" s="1"/>
  <c r="AB367" i="10" s="1"/>
  <c r="E367" i="10"/>
  <c r="Y361" i="10"/>
  <c r="U364" i="10"/>
  <c r="V364" i="10" s="1"/>
  <c r="N364" i="10"/>
  <c r="U365" i="10"/>
  <c r="V365" i="10" s="1"/>
  <c r="N365" i="10"/>
  <c r="BA366" i="10"/>
  <c r="AZ366" i="10"/>
  <c r="AY366" i="10"/>
  <c r="AJ367" i="10"/>
  <c r="AI367" i="10" s="1"/>
  <c r="AH367" i="10" s="1"/>
  <c r="AG367" i="10" s="1"/>
  <c r="AX367" i="10" s="1"/>
  <c r="AK368" i="10"/>
  <c r="BB368" i="10" s="1"/>
  <c r="X362" i="10"/>
  <c r="BC368" i="10"/>
  <c r="U6" i="16"/>
  <c r="U10" i="16"/>
  <c r="U14" i="16"/>
  <c r="U9" i="16"/>
  <c r="V10" i="16"/>
  <c r="V8" i="16"/>
  <c r="U13" i="16"/>
  <c r="AA14" i="16"/>
  <c r="AA6" i="16"/>
  <c r="V11" i="16"/>
  <c r="AA13" i="16"/>
  <c r="AA7" i="16"/>
  <c r="AA15" i="16"/>
  <c r="V14" i="16"/>
  <c r="V15" i="16"/>
  <c r="V12" i="16"/>
  <c r="V13" i="16"/>
  <c r="AA12" i="16"/>
  <c r="AA8" i="16"/>
  <c r="AA11" i="16"/>
  <c r="U15" i="16"/>
  <c r="U8" i="16"/>
  <c r="U12" i="16"/>
  <c r="AA9" i="16"/>
  <c r="V9" i="16"/>
  <c r="V7" i="16"/>
  <c r="V6" i="16"/>
  <c r="U7" i="16"/>
  <c r="AA10" i="16"/>
  <c r="U11" i="16"/>
  <c r="V5" i="16"/>
  <c r="AA5" i="16"/>
  <c r="Z9" i="16"/>
  <c r="Z6" i="16"/>
  <c r="Z8" i="16"/>
  <c r="Z7" i="16"/>
  <c r="Z5" i="16"/>
  <c r="W369" i="10" l="1"/>
  <c r="AC367" i="10"/>
  <c r="W368" i="10"/>
  <c r="BB369" i="10"/>
  <c r="AJ369" i="10"/>
  <c r="Z361" i="10"/>
  <c r="P369" i="10"/>
  <c r="P69" i="10"/>
  <c r="P77" i="10"/>
  <c r="P85" i="10"/>
  <c r="P93" i="10"/>
  <c r="P70" i="10"/>
  <c r="P78" i="10"/>
  <c r="P86" i="10"/>
  <c r="P94" i="10"/>
  <c r="P71" i="10"/>
  <c r="P79" i="10"/>
  <c r="P87" i="10"/>
  <c r="P95" i="10"/>
  <c r="P72" i="10"/>
  <c r="P80" i="10"/>
  <c r="P88" i="10"/>
  <c r="P96" i="10"/>
  <c r="P92" i="10"/>
  <c r="P73" i="10"/>
  <c r="P81" i="10"/>
  <c r="P89" i="10"/>
  <c r="P84" i="10"/>
  <c r="P66" i="10"/>
  <c r="P74" i="10"/>
  <c r="P82" i="10"/>
  <c r="P90" i="10"/>
  <c r="P76" i="10"/>
  <c r="P67" i="10"/>
  <c r="P75" i="10"/>
  <c r="P83" i="10"/>
  <c r="P91" i="10"/>
  <c r="P68" i="10"/>
  <c r="AC66" i="10"/>
  <c r="AC67" i="10"/>
  <c r="AC68" i="10"/>
  <c r="AC69" i="10"/>
  <c r="AC70" i="10"/>
  <c r="AC71" i="10"/>
  <c r="AC72" i="10"/>
  <c r="AC73" i="10"/>
  <c r="AC74" i="10"/>
  <c r="AC75" i="10"/>
  <c r="Z66" i="10"/>
  <c r="AC76" i="10"/>
  <c r="Z67" i="10"/>
  <c r="AC77" i="10"/>
  <c r="Z68" i="10"/>
  <c r="AC78" i="10"/>
  <c r="Z69" i="10"/>
  <c r="AC79" i="10"/>
  <c r="Z70" i="10"/>
  <c r="AC80" i="10"/>
  <c r="Z71" i="10"/>
  <c r="AC81" i="10"/>
  <c r="Z72" i="10"/>
  <c r="AC82" i="10"/>
  <c r="Z73" i="10"/>
  <c r="Z74" i="10"/>
  <c r="AC83" i="10"/>
  <c r="AC84" i="10"/>
  <c r="Z75" i="10"/>
  <c r="Z76" i="10"/>
  <c r="AC85" i="10"/>
  <c r="Z77" i="10"/>
  <c r="AC86" i="10"/>
  <c r="Z78" i="10"/>
  <c r="AC87" i="10"/>
  <c r="AC88" i="10"/>
  <c r="Z79" i="10"/>
  <c r="Z80" i="10"/>
  <c r="AC89" i="10"/>
  <c r="Z81" i="10"/>
  <c r="AC90" i="10"/>
  <c r="Z82" i="10"/>
  <c r="AC91" i="10"/>
  <c r="Z83" i="10"/>
  <c r="AC92" i="10"/>
  <c r="Z84" i="10"/>
  <c r="AC93" i="10"/>
  <c r="Z85" i="10"/>
  <c r="AC94" i="10"/>
  <c r="AC95" i="10"/>
  <c r="Z86" i="10"/>
  <c r="AC96" i="10"/>
  <c r="Z87" i="10"/>
  <c r="Z88" i="10"/>
  <c r="Z89" i="10"/>
  <c r="Z90" i="10"/>
  <c r="Z91" i="10"/>
  <c r="Z92" i="10"/>
  <c r="Z93" i="10"/>
  <c r="Z94" i="10"/>
  <c r="Z95" i="10"/>
  <c r="Z96" i="10"/>
  <c r="P40" i="10"/>
  <c r="P48" i="10"/>
  <c r="P56" i="10"/>
  <c r="P64" i="10"/>
  <c r="P55" i="10"/>
  <c r="P63" i="10"/>
  <c r="P41" i="10"/>
  <c r="P49" i="10"/>
  <c r="P57" i="10"/>
  <c r="P65" i="10"/>
  <c r="P47" i="10"/>
  <c r="P42" i="10"/>
  <c r="P50" i="10"/>
  <c r="P58" i="10"/>
  <c r="P39" i="10"/>
  <c r="P43" i="10"/>
  <c r="P51" i="10"/>
  <c r="P59" i="10"/>
  <c r="P36" i="10"/>
  <c r="P44" i="10"/>
  <c r="P52" i="10"/>
  <c r="P60" i="10"/>
  <c r="P37" i="10"/>
  <c r="P45" i="10"/>
  <c r="P53" i="10"/>
  <c r="P61" i="10"/>
  <c r="P38" i="10"/>
  <c r="P46" i="10"/>
  <c r="P54" i="10"/>
  <c r="P62" i="10"/>
  <c r="AC36" i="10"/>
  <c r="AC37" i="10"/>
  <c r="AC38" i="10"/>
  <c r="AC39" i="10"/>
  <c r="AC40" i="10"/>
  <c r="AC41" i="10"/>
  <c r="AC42" i="10"/>
  <c r="AC43" i="10"/>
  <c r="Z36" i="10"/>
  <c r="Z37" i="10"/>
  <c r="AC44" i="10"/>
  <c r="AC45" i="10"/>
  <c r="Z38" i="10"/>
  <c r="Z39" i="10"/>
  <c r="AC46" i="10"/>
  <c r="Z40" i="10"/>
  <c r="AC47" i="10"/>
  <c r="Z41" i="10"/>
  <c r="AC48" i="10"/>
  <c r="Z42" i="10"/>
  <c r="AC49" i="10"/>
  <c r="Z43" i="10"/>
  <c r="AC50" i="10"/>
  <c r="Z44" i="10"/>
  <c r="AC51" i="10"/>
  <c r="Z45" i="10"/>
  <c r="AC53" i="10"/>
  <c r="AC52" i="10"/>
  <c r="Z46" i="10"/>
  <c r="AC54" i="10"/>
  <c r="Z47" i="10"/>
  <c r="AC55" i="10"/>
  <c r="AC56" i="10"/>
  <c r="Z48" i="10"/>
  <c r="Z49" i="10"/>
  <c r="AC57" i="10"/>
  <c r="Z50" i="10"/>
  <c r="AC58" i="10"/>
  <c r="Z51" i="10"/>
  <c r="AC59" i="10"/>
  <c r="Z52" i="10"/>
  <c r="Z53" i="10"/>
  <c r="AC60" i="10"/>
  <c r="Z54" i="10"/>
  <c r="AC61" i="10"/>
  <c r="AC62" i="10"/>
  <c r="Z55" i="10"/>
  <c r="AC63" i="10"/>
  <c r="Z56" i="10"/>
  <c r="AC64" i="10"/>
  <c r="Z57" i="10"/>
  <c r="Z58" i="10"/>
  <c r="AC65" i="10"/>
  <c r="Z59" i="10"/>
  <c r="Z60" i="10"/>
  <c r="Z61" i="10"/>
  <c r="Z62" i="10"/>
  <c r="Z63" i="10"/>
  <c r="Z64" i="10"/>
  <c r="Z65" i="10"/>
  <c r="P134" i="10"/>
  <c r="P142" i="10"/>
  <c r="P150" i="10"/>
  <c r="P149" i="10"/>
  <c r="P135" i="10"/>
  <c r="P143" i="10"/>
  <c r="P151" i="10"/>
  <c r="P128" i="10"/>
  <c r="P136" i="10"/>
  <c r="P144" i="10"/>
  <c r="P152" i="10"/>
  <c r="P129" i="10"/>
  <c r="P137" i="10"/>
  <c r="P145" i="10"/>
  <c r="P153" i="10"/>
  <c r="P130" i="10"/>
  <c r="P138" i="10"/>
  <c r="P146" i="10"/>
  <c r="P154" i="10"/>
  <c r="P131" i="10"/>
  <c r="P139" i="10"/>
  <c r="P147" i="10"/>
  <c r="P155" i="10"/>
  <c r="P133" i="10"/>
  <c r="P132" i="10"/>
  <c r="P140" i="10"/>
  <c r="P148" i="10"/>
  <c r="P141" i="10"/>
  <c r="AC128" i="10"/>
  <c r="AC129" i="10"/>
  <c r="AC130" i="10"/>
  <c r="AC131" i="10"/>
  <c r="AC132" i="10"/>
  <c r="AC133" i="10"/>
  <c r="AC134" i="10"/>
  <c r="AC135" i="10"/>
  <c r="AC136" i="10"/>
  <c r="AC137" i="10"/>
  <c r="Z128" i="10"/>
  <c r="AC138" i="10"/>
  <c r="Z129" i="10"/>
  <c r="AC139" i="10"/>
  <c r="Z130" i="10"/>
  <c r="AC140" i="10"/>
  <c r="Z131" i="10"/>
  <c r="AC141" i="10"/>
  <c r="Z132" i="10"/>
  <c r="AC142" i="10"/>
  <c r="Z133" i="10"/>
  <c r="AC143" i="10"/>
  <c r="Z134" i="10"/>
  <c r="Q134" i="10" s="1"/>
  <c r="AC144" i="10"/>
  <c r="Z135" i="10"/>
  <c r="Z136" i="10"/>
  <c r="AC145" i="10"/>
  <c r="Z137" i="10"/>
  <c r="AC146" i="10"/>
  <c r="Z138" i="10"/>
  <c r="AC147" i="10"/>
  <c r="AC148" i="10"/>
  <c r="Z139" i="10"/>
  <c r="Z140" i="10"/>
  <c r="AC149" i="10"/>
  <c r="Z141" i="10"/>
  <c r="AC150" i="10"/>
  <c r="Z142" i="10"/>
  <c r="AC151" i="10"/>
  <c r="AC152" i="10"/>
  <c r="Z143" i="10"/>
  <c r="Z144" i="10"/>
  <c r="AC153" i="10"/>
  <c r="Z145" i="10"/>
  <c r="AC154" i="10"/>
  <c r="AC155" i="10"/>
  <c r="Z146" i="10"/>
  <c r="Z147" i="10"/>
  <c r="Z148" i="10"/>
  <c r="Z149" i="10"/>
  <c r="Z150" i="10"/>
  <c r="Z151" i="10"/>
  <c r="Z152" i="10"/>
  <c r="Z153" i="10"/>
  <c r="Z154" i="10"/>
  <c r="Z155" i="10"/>
  <c r="P12" i="10"/>
  <c r="P20" i="10"/>
  <c r="P28" i="10"/>
  <c r="P19" i="10"/>
  <c r="P6" i="10"/>
  <c r="P13" i="10"/>
  <c r="P21" i="10"/>
  <c r="P29" i="10"/>
  <c r="P35" i="10"/>
  <c r="P5" i="10"/>
  <c r="P14" i="10"/>
  <c r="P22" i="10"/>
  <c r="P30" i="10"/>
  <c r="P27" i="10"/>
  <c r="P7" i="10"/>
  <c r="P15" i="10"/>
  <c r="P23" i="10"/>
  <c r="P31" i="10"/>
  <c r="P8" i="10"/>
  <c r="P16" i="10"/>
  <c r="P24" i="10"/>
  <c r="P32" i="10"/>
  <c r="P9" i="10"/>
  <c r="P17" i="10"/>
  <c r="P25" i="10"/>
  <c r="P33" i="10"/>
  <c r="P11" i="10"/>
  <c r="P10" i="10"/>
  <c r="P18" i="10"/>
  <c r="P26" i="10"/>
  <c r="P34" i="10"/>
  <c r="AC5" i="10"/>
  <c r="AC6" i="10"/>
  <c r="AC7" i="10"/>
  <c r="AC8" i="10"/>
  <c r="AC9" i="10"/>
  <c r="AC10" i="10"/>
  <c r="AC11" i="10"/>
  <c r="AC12" i="10"/>
  <c r="Z5" i="10"/>
  <c r="AC13" i="10"/>
  <c r="Z6" i="10"/>
  <c r="AC14" i="10"/>
  <c r="Z7" i="10"/>
  <c r="AC15" i="10"/>
  <c r="Z8" i="10"/>
  <c r="Z9" i="10"/>
  <c r="AC16" i="10"/>
  <c r="Z10" i="10"/>
  <c r="AC17" i="10"/>
  <c r="Z11" i="10"/>
  <c r="Z12" i="10"/>
  <c r="AC18" i="10"/>
  <c r="Z13" i="10"/>
  <c r="AC19" i="10"/>
  <c r="Q19" i="10" s="1"/>
  <c r="Z14" i="10"/>
  <c r="AC20" i="10"/>
  <c r="Z15" i="10"/>
  <c r="AC21" i="10"/>
  <c r="Z16" i="10"/>
  <c r="AC22" i="10"/>
  <c r="Z17" i="10"/>
  <c r="AC23" i="10"/>
  <c r="Z18" i="10"/>
  <c r="AC24" i="10"/>
  <c r="AC26" i="10"/>
  <c r="AC25" i="10"/>
  <c r="Z20" i="10"/>
  <c r="AC27" i="10"/>
  <c r="Z21" i="10"/>
  <c r="AC28" i="10"/>
  <c r="Z22" i="10"/>
  <c r="AC29" i="10"/>
  <c r="Z23" i="10"/>
  <c r="AC30" i="10"/>
  <c r="Z24" i="10"/>
  <c r="Z25" i="10"/>
  <c r="AC31" i="10"/>
  <c r="AC32" i="10"/>
  <c r="Z26" i="10"/>
  <c r="Z27" i="10"/>
  <c r="AC33" i="10"/>
  <c r="AC35" i="10"/>
  <c r="AC34" i="10"/>
  <c r="Z28" i="10"/>
  <c r="Z29" i="10"/>
  <c r="Z30" i="10"/>
  <c r="Z31" i="10"/>
  <c r="Z32" i="10"/>
  <c r="Z33" i="10"/>
  <c r="Z34" i="10"/>
  <c r="Z35" i="10"/>
  <c r="P217" i="10"/>
  <c r="P218" i="10"/>
  <c r="P219" i="10"/>
  <c r="P220" i="10"/>
  <c r="P221" i="10"/>
  <c r="P222" i="10"/>
  <c r="P223" i="10"/>
  <c r="P224" i="10"/>
  <c r="P225" i="10"/>
  <c r="P226" i="10"/>
  <c r="P227" i="10"/>
  <c r="P228" i="10"/>
  <c r="P229" i="10"/>
  <c r="P230" i="10"/>
  <c r="P231" i="10"/>
  <c r="P232" i="10"/>
  <c r="P233" i="10"/>
  <c r="P234" i="10"/>
  <c r="P235" i="10"/>
  <c r="AC217" i="10"/>
  <c r="P236" i="10"/>
  <c r="P237" i="10"/>
  <c r="AC218" i="10"/>
  <c r="P238" i="10"/>
  <c r="AC219" i="10"/>
  <c r="AC220" i="10"/>
  <c r="P239" i="10"/>
  <c r="AC221" i="10"/>
  <c r="P240" i="10"/>
  <c r="AC222" i="10"/>
  <c r="P241" i="10"/>
  <c r="P242" i="10"/>
  <c r="AC223" i="10"/>
  <c r="P243" i="10"/>
  <c r="Z217" i="10"/>
  <c r="AC224" i="10"/>
  <c r="AC225" i="10"/>
  <c r="Z218" i="10"/>
  <c r="P244" i="10"/>
  <c r="Z219" i="10"/>
  <c r="AC226" i="10"/>
  <c r="P245" i="10"/>
  <c r="P246" i="10"/>
  <c r="AC227" i="10"/>
  <c r="Z220" i="10"/>
  <c r="Z221" i="10"/>
  <c r="AC228" i="10"/>
  <c r="P247" i="10"/>
  <c r="Z222" i="10"/>
  <c r="AC229" i="10"/>
  <c r="Z223" i="10"/>
  <c r="AC230" i="10"/>
  <c r="AC231" i="10"/>
  <c r="Z224" i="10"/>
  <c r="AC232" i="10"/>
  <c r="Z225" i="10"/>
  <c r="AC233" i="10"/>
  <c r="Z226" i="10"/>
  <c r="AC234" i="10"/>
  <c r="Z227" i="10"/>
  <c r="AC235" i="10"/>
  <c r="Z228" i="10"/>
  <c r="Z229" i="10"/>
  <c r="AC236" i="10"/>
  <c r="AC237" i="10"/>
  <c r="Z230" i="10"/>
  <c r="AC238" i="10"/>
  <c r="Z231" i="10"/>
  <c r="AC239" i="10"/>
  <c r="Z232" i="10"/>
  <c r="AC240" i="10"/>
  <c r="Z233" i="10"/>
  <c r="Z234" i="10"/>
  <c r="AC241" i="10"/>
  <c r="AC242" i="10"/>
  <c r="Z235" i="10"/>
  <c r="Z236" i="10"/>
  <c r="AC243" i="10"/>
  <c r="AC244" i="10"/>
  <c r="Z237" i="10"/>
  <c r="AC245" i="10"/>
  <c r="Z238" i="10"/>
  <c r="AC246" i="10"/>
  <c r="Z239" i="10"/>
  <c r="Z240" i="10"/>
  <c r="AC247" i="10"/>
  <c r="Z241" i="10"/>
  <c r="Z242" i="10"/>
  <c r="Z243" i="10"/>
  <c r="Z244" i="10"/>
  <c r="Z245" i="10"/>
  <c r="Z246" i="10"/>
  <c r="Z247" i="10"/>
  <c r="P248" i="10"/>
  <c r="AC248" i="10"/>
  <c r="P249" i="10"/>
  <c r="P250" i="10"/>
  <c r="P251" i="10"/>
  <c r="AC249" i="10"/>
  <c r="P252" i="10"/>
  <c r="AC250" i="10"/>
  <c r="P253" i="10"/>
  <c r="AC251" i="10"/>
  <c r="P254" i="10"/>
  <c r="AC252" i="10"/>
  <c r="P255" i="10"/>
  <c r="Z248" i="10"/>
  <c r="AC253" i="10"/>
  <c r="P256" i="10"/>
  <c r="Z249" i="10"/>
  <c r="AC254" i="10"/>
  <c r="P257" i="10"/>
  <c r="AC255" i="10"/>
  <c r="P258" i="10"/>
  <c r="Z250" i="10"/>
  <c r="AC256" i="10"/>
  <c r="P259" i="10"/>
  <c r="Z251" i="10"/>
  <c r="AC257" i="10"/>
  <c r="P260" i="10"/>
  <c r="AC258" i="10"/>
  <c r="Z252" i="10"/>
  <c r="P261" i="10"/>
  <c r="AC259" i="10"/>
  <c r="Z253" i="10"/>
  <c r="P262" i="10"/>
  <c r="Z254" i="10"/>
  <c r="AC260" i="10"/>
  <c r="P263" i="10"/>
  <c r="Z255" i="10"/>
  <c r="AC261" i="10"/>
  <c r="Z256" i="10"/>
  <c r="P264" i="10"/>
  <c r="AC262" i="10"/>
  <c r="P265" i="10"/>
  <c r="Z257" i="10"/>
  <c r="Z258" i="10"/>
  <c r="AC263" i="10"/>
  <c r="P266" i="10"/>
  <c r="AC264" i="10"/>
  <c r="Z259" i="10"/>
  <c r="P267" i="10"/>
  <c r="P268" i="10"/>
  <c r="AC265" i="10"/>
  <c r="Z260" i="10"/>
  <c r="AC266" i="10"/>
  <c r="P269" i="10"/>
  <c r="Z261" i="10"/>
  <c r="AC267" i="10"/>
  <c r="P270" i="10"/>
  <c r="Z262" i="10"/>
  <c r="AC268" i="10"/>
  <c r="P271" i="10"/>
  <c r="Z263" i="10"/>
  <c r="AC269" i="10"/>
  <c r="P272" i="10"/>
  <c r="Z264" i="10"/>
  <c r="AC270" i="10"/>
  <c r="P273" i="10"/>
  <c r="AC271" i="10"/>
  <c r="Z265" i="10"/>
  <c r="Z266" i="10"/>
  <c r="P274" i="10"/>
  <c r="AC272" i="10"/>
  <c r="Z267" i="10"/>
  <c r="P275" i="10"/>
  <c r="AC273" i="10"/>
  <c r="P276" i="10"/>
  <c r="Z268" i="10"/>
  <c r="AC274" i="10"/>
  <c r="P277" i="10"/>
  <c r="Z269" i="10"/>
  <c r="AC275" i="10"/>
  <c r="Z270" i="10"/>
  <c r="AC276" i="10"/>
  <c r="Z271" i="10"/>
  <c r="AC277" i="10"/>
  <c r="Z272" i="10"/>
  <c r="Z273" i="10"/>
  <c r="Z274" i="10"/>
  <c r="Z275" i="10"/>
  <c r="Z276" i="10"/>
  <c r="Z277" i="10"/>
  <c r="P340" i="10"/>
  <c r="P341" i="10"/>
  <c r="AC340" i="10"/>
  <c r="P342" i="10"/>
  <c r="AC341" i="10"/>
  <c r="P343" i="10"/>
  <c r="P344" i="10"/>
  <c r="P345" i="10"/>
  <c r="AC342" i="10"/>
  <c r="AC344" i="10"/>
  <c r="P346" i="10"/>
  <c r="AC343" i="10"/>
  <c r="Z340" i="10"/>
  <c r="P347" i="10"/>
  <c r="AC345" i="10"/>
  <c r="Z341" i="10"/>
  <c r="P348" i="10"/>
  <c r="AC346" i="10"/>
  <c r="P349" i="10"/>
  <c r="Z342" i="10"/>
  <c r="AC347" i="10"/>
  <c r="P350" i="10"/>
  <c r="Z343" i="10"/>
  <c r="AC348" i="10"/>
  <c r="P351" i="10"/>
  <c r="AC349" i="10"/>
  <c r="Z344" i="10"/>
  <c r="P352" i="10"/>
  <c r="AC350" i="10"/>
  <c r="P353" i="10"/>
  <c r="AC351" i="10"/>
  <c r="Z345" i="10"/>
  <c r="P354" i="10"/>
  <c r="AC352" i="10"/>
  <c r="P355" i="10"/>
  <c r="Z346" i="10"/>
  <c r="AC353" i="10"/>
  <c r="Z347" i="10"/>
  <c r="P356" i="10"/>
  <c r="AC354" i="10"/>
  <c r="Z348" i="10"/>
  <c r="P357" i="10"/>
  <c r="AC355" i="10"/>
  <c r="P358" i="10"/>
  <c r="Z349" i="10"/>
  <c r="AC356" i="10"/>
  <c r="Z350" i="10"/>
  <c r="P359" i="10"/>
  <c r="AC357" i="10"/>
  <c r="Z351" i="10"/>
  <c r="P360" i="10"/>
  <c r="Z352" i="10"/>
  <c r="AC358" i="10"/>
  <c r="P361" i="10"/>
  <c r="Z353" i="10"/>
  <c r="AC359" i="10"/>
  <c r="P362" i="10"/>
  <c r="AC360" i="10"/>
  <c r="Z354" i="10"/>
  <c r="P363" i="10"/>
  <c r="AC361" i="10"/>
  <c r="P364" i="10"/>
  <c r="Z355" i="10"/>
  <c r="AC362" i="10"/>
  <c r="Z356" i="10"/>
  <c r="P365" i="10"/>
  <c r="Z357" i="10"/>
  <c r="AC363" i="10"/>
  <c r="P366" i="10"/>
  <c r="Z358" i="10"/>
  <c r="AC364" i="10"/>
  <c r="P367" i="10"/>
  <c r="Z359" i="10"/>
  <c r="AC365" i="10"/>
  <c r="P368" i="10"/>
  <c r="P103" i="10"/>
  <c r="P111" i="10"/>
  <c r="P119" i="10"/>
  <c r="P127" i="10"/>
  <c r="P104" i="10"/>
  <c r="P112" i="10"/>
  <c r="P120" i="10"/>
  <c r="P110" i="10"/>
  <c r="P97" i="10"/>
  <c r="P105" i="10"/>
  <c r="P113" i="10"/>
  <c r="P121" i="10"/>
  <c r="P102" i="10"/>
  <c r="P98" i="10"/>
  <c r="P106" i="10"/>
  <c r="P114" i="10"/>
  <c r="P122" i="10"/>
  <c r="P118" i="10"/>
  <c r="P99" i="10"/>
  <c r="P107" i="10"/>
  <c r="P115" i="10"/>
  <c r="P123" i="10"/>
  <c r="P100" i="10"/>
  <c r="P108" i="10"/>
  <c r="P116" i="10"/>
  <c r="P124" i="10"/>
  <c r="P101" i="10"/>
  <c r="P109" i="10"/>
  <c r="P117" i="10"/>
  <c r="P125" i="10"/>
  <c r="P126" i="10"/>
  <c r="AC97" i="10"/>
  <c r="AC98" i="10"/>
  <c r="AC99" i="10"/>
  <c r="AC100" i="10"/>
  <c r="AC101" i="10"/>
  <c r="AC102" i="10"/>
  <c r="AC103" i="10"/>
  <c r="AC104" i="10"/>
  <c r="Z97" i="10"/>
  <c r="AC105" i="10"/>
  <c r="AC106" i="10"/>
  <c r="Z98" i="10"/>
  <c r="Z99" i="10"/>
  <c r="AC107" i="10"/>
  <c r="AC108" i="10"/>
  <c r="Z100" i="10"/>
  <c r="Z102" i="10"/>
  <c r="AC109" i="10"/>
  <c r="Z101" i="10"/>
  <c r="AC110" i="10"/>
  <c r="Z103" i="10"/>
  <c r="AC111" i="10"/>
  <c r="Z104" i="10"/>
  <c r="Z105" i="10"/>
  <c r="AC112" i="10"/>
  <c r="Z106" i="10"/>
  <c r="AC113" i="10"/>
  <c r="AC115" i="10"/>
  <c r="Z107" i="10"/>
  <c r="AC116" i="10"/>
  <c r="AC114" i="10"/>
  <c r="Z108" i="10"/>
  <c r="Z109" i="10"/>
  <c r="AC117" i="10"/>
  <c r="Z110" i="10"/>
  <c r="AC118" i="10"/>
  <c r="AC119" i="10"/>
  <c r="Z111" i="10"/>
  <c r="AC120" i="10"/>
  <c r="Z112" i="10"/>
  <c r="Z113" i="10"/>
  <c r="AC121" i="10"/>
  <c r="Z114" i="10"/>
  <c r="AC122" i="10"/>
  <c r="Z115" i="10"/>
  <c r="AC123" i="10"/>
  <c r="AC124" i="10"/>
  <c r="Z116" i="10"/>
  <c r="AC125" i="10"/>
  <c r="Z117" i="10"/>
  <c r="Z118" i="10"/>
  <c r="AC126" i="10"/>
  <c r="AC127" i="10"/>
  <c r="Z119" i="10"/>
  <c r="Z120" i="10"/>
  <c r="Z121" i="10"/>
  <c r="Z122" i="10"/>
  <c r="Z123" i="10"/>
  <c r="Z124" i="10"/>
  <c r="Z125" i="10"/>
  <c r="Z126" i="10"/>
  <c r="Z127" i="10"/>
  <c r="P309" i="10"/>
  <c r="P310" i="10"/>
  <c r="AC309" i="10"/>
  <c r="P311" i="10"/>
  <c r="P312" i="10"/>
  <c r="AC310" i="10"/>
  <c r="P313" i="10"/>
  <c r="AC311" i="10"/>
  <c r="P314" i="10"/>
  <c r="AC312" i="10"/>
  <c r="P315" i="10"/>
  <c r="AC313" i="10"/>
  <c r="P316" i="10"/>
  <c r="AC314" i="10"/>
  <c r="P317" i="10"/>
  <c r="Z309" i="10"/>
  <c r="AC316" i="10"/>
  <c r="AC315" i="10"/>
  <c r="Z310" i="10"/>
  <c r="AC317" i="10"/>
  <c r="P318" i="10"/>
  <c r="Z311" i="10"/>
  <c r="AC318" i="10"/>
  <c r="P319" i="10"/>
  <c r="P320" i="10"/>
  <c r="Z312" i="10"/>
  <c r="P321" i="10"/>
  <c r="Z313" i="10"/>
  <c r="P322" i="10"/>
  <c r="AC319" i="10"/>
  <c r="AC320" i="10"/>
  <c r="P323" i="10"/>
  <c r="Z314" i="10"/>
  <c r="AC321" i="10"/>
  <c r="P324" i="10"/>
  <c r="Z315" i="10"/>
  <c r="Z316" i="10"/>
  <c r="AC322" i="10"/>
  <c r="P325" i="10"/>
  <c r="Z317" i="10"/>
  <c r="AC324" i="10"/>
  <c r="AC323" i="10"/>
  <c r="P326" i="10"/>
  <c r="Z318" i="10"/>
  <c r="AC325" i="10"/>
  <c r="P327" i="10"/>
  <c r="Z319" i="10"/>
  <c r="Z320" i="10"/>
  <c r="P328" i="10"/>
  <c r="AC326" i="10"/>
  <c r="P329" i="10"/>
  <c r="Z321" i="10"/>
  <c r="P330" i="10"/>
  <c r="AC327" i="10"/>
  <c r="AC328" i="10"/>
  <c r="Z322" i="10"/>
  <c r="P331" i="10"/>
  <c r="Z323" i="10"/>
  <c r="AC329" i="10"/>
  <c r="P332" i="10"/>
  <c r="AC331" i="10"/>
  <c r="P333" i="10"/>
  <c r="AC330" i="10"/>
  <c r="Z324" i="10"/>
  <c r="Z325" i="10"/>
  <c r="AC332" i="10"/>
  <c r="P334" i="10"/>
  <c r="Z326" i="10"/>
  <c r="AC333" i="10"/>
  <c r="P335" i="10"/>
  <c r="Z327" i="10"/>
  <c r="P336" i="10"/>
  <c r="Z328" i="10"/>
  <c r="P337" i="10"/>
  <c r="AC335" i="10"/>
  <c r="Z329" i="10"/>
  <c r="P338" i="10"/>
  <c r="AC334" i="10"/>
  <c r="AC336" i="10"/>
  <c r="Z330" i="10"/>
  <c r="P339" i="10"/>
  <c r="AC337" i="10"/>
  <c r="Z331" i="10"/>
  <c r="Z332" i="10"/>
  <c r="AC338" i="10"/>
  <c r="AC339" i="10"/>
  <c r="Z333" i="10"/>
  <c r="Z334" i="10"/>
  <c r="Z335" i="10"/>
  <c r="Z336" i="10"/>
  <c r="Z337" i="10"/>
  <c r="Z338" i="10"/>
  <c r="Z339" i="10"/>
  <c r="P278" i="10"/>
  <c r="P279" i="10"/>
  <c r="P280" i="10"/>
  <c r="AC278" i="10"/>
  <c r="P281" i="10"/>
  <c r="AC279" i="10"/>
  <c r="P282" i="10"/>
  <c r="AC280" i="10"/>
  <c r="P283" i="10"/>
  <c r="P284" i="10"/>
  <c r="AC281" i="10"/>
  <c r="AC282" i="10"/>
  <c r="P285" i="10"/>
  <c r="AC283" i="10"/>
  <c r="Z278" i="10"/>
  <c r="P286" i="10"/>
  <c r="AC284" i="10"/>
  <c r="P287" i="10"/>
  <c r="AC285" i="10"/>
  <c r="Z279" i="10"/>
  <c r="P288" i="10"/>
  <c r="Z280" i="10"/>
  <c r="AC286" i="10"/>
  <c r="Z281" i="10"/>
  <c r="P289" i="10"/>
  <c r="AC287" i="10"/>
  <c r="P290" i="10"/>
  <c r="Z282" i="10"/>
  <c r="Z283" i="10"/>
  <c r="AC288" i="10"/>
  <c r="P291" i="10"/>
  <c r="AC289" i="10"/>
  <c r="P292" i="10"/>
  <c r="Z284" i="10"/>
  <c r="AC290" i="10"/>
  <c r="P293" i="10"/>
  <c r="Z285" i="10"/>
  <c r="AC291" i="10"/>
  <c r="P294" i="10"/>
  <c r="Z286" i="10"/>
  <c r="AC292" i="10"/>
  <c r="Z287" i="10"/>
  <c r="P295" i="10"/>
  <c r="AC293" i="10"/>
  <c r="P296" i="10"/>
  <c r="Z288" i="10"/>
  <c r="AC294" i="10"/>
  <c r="P297" i="10"/>
  <c r="Z289" i="10"/>
  <c r="P298" i="10"/>
  <c r="AC295" i="10"/>
  <c r="Z290" i="10"/>
  <c r="AC296" i="10"/>
  <c r="P299" i="10"/>
  <c r="Z291" i="10"/>
  <c r="AC297" i="10"/>
  <c r="P300" i="10"/>
  <c r="AC298" i="10"/>
  <c r="P301" i="10"/>
  <c r="Z292" i="10"/>
  <c r="AC299" i="10"/>
  <c r="Z293" i="10"/>
  <c r="P302" i="10"/>
  <c r="Z294" i="10"/>
  <c r="AC300" i="10"/>
  <c r="P303" i="10"/>
  <c r="Z295" i="10"/>
  <c r="AC301" i="10"/>
  <c r="P304" i="10"/>
  <c r="Z296" i="10"/>
  <c r="P305" i="10"/>
  <c r="AC302" i="10"/>
  <c r="AC303" i="10"/>
  <c r="P306" i="10"/>
  <c r="Z297" i="10"/>
  <c r="Z298" i="10"/>
  <c r="AC304" i="10"/>
  <c r="P307" i="10"/>
  <c r="AC305" i="10"/>
  <c r="P308" i="10"/>
  <c r="Z299" i="10"/>
  <c r="Z300" i="10"/>
  <c r="AC306" i="10"/>
  <c r="Z301" i="10"/>
  <c r="Z302" i="10"/>
  <c r="AC307" i="10"/>
  <c r="Z303" i="10"/>
  <c r="AC308" i="10"/>
  <c r="Z304" i="10"/>
  <c r="Z305" i="10"/>
  <c r="Z307" i="10"/>
  <c r="Z306" i="10"/>
  <c r="Z308" i="10"/>
  <c r="P156" i="10"/>
  <c r="P164" i="10"/>
  <c r="P157" i="10"/>
  <c r="P165" i="10"/>
  <c r="P158" i="10"/>
  <c r="P167" i="10"/>
  <c r="P159" i="10"/>
  <c r="P163" i="10"/>
  <c r="P160" i="10"/>
  <c r="P161" i="10"/>
  <c r="P162" i="10"/>
  <c r="P166" i="10"/>
  <c r="P168" i="10"/>
  <c r="P169" i="10"/>
  <c r="P170" i="10"/>
  <c r="P171" i="10"/>
  <c r="P172" i="10"/>
  <c r="P173" i="10"/>
  <c r="P174" i="10"/>
  <c r="P175" i="10"/>
  <c r="P176" i="10"/>
  <c r="P177" i="10"/>
  <c r="P178" i="10"/>
  <c r="P179" i="10"/>
  <c r="P180" i="10"/>
  <c r="P181" i="10"/>
  <c r="P182" i="10"/>
  <c r="P183" i="10"/>
  <c r="P184" i="10"/>
  <c r="P185" i="10"/>
  <c r="P186" i="10"/>
  <c r="AC156" i="10"/>
  <c r="AC157" i="10"/>
  <c r="AC158" i="10"/>
  <c r="AC159" i="10"/>
  <c r="AC160" i="10"/>
  <c r="AC161" i="10"/>
  <c r="AC162" i="10"/>
  <c r="Z156" i="10"/>
  <c r="AC163" i="10"/>
  <c r="Z157" i="10"/>
  <c r="AC164" i="10"/>
  <c r="Z158" i="10"/>
  <c r="AC165" i="10"/>
  <c r="AC166" i="10"/>
  <c r="Z159" i="10"/>
  <c r="Z160" i="10"/>
  <c r="AC167" i="10"/>
  <c r="AC168" i="10"/>
  <c r="Z161" i="10"/>
  <c r="Z162" i="10"/>
  <c r="AC169" i="10"/>
  <c r="Z163" i="10"/>
  <c r="AC170" i="10"/>
  <c r="Z164" i="10"/>
  <c r="AC171" i="10"/>
  <c r="AC172" i="10"/>
  <c r="Z165" i="10"/>
  <c r="Z166" i="10"/>
  <c r="AC173" i="10"/>
  <c r="Z167" i="10"/>
  <c r="AC174" i="10"/>
  <c r="AC175" i="10"/>
  <c r="Z168" i="10"/>
  <c r="AC176" i="10"/>
  <c r="Z169" i="10"/>
  <c r="Z170" i="10"/>
  <c r="AC177" i="10"/>
  <c r="AC178" i="10"/>
  <c r="Z171" i="10"/>
  <c r="AC179" i="10"/>
  <c r="Z172" i="10"/>
  <c r="AC180" i="10"/>
  <c r="Z173" i="10"/>
  <c r="Z174" i="10"/>
  <c r="AC181" i="10"/>
  <c r="AC182" i="10"/>
  <c r="Z175" i="10"/>
  <c r="Z176" i="10"/>
  <c r="AC183" i="10"/>
  <c r="AC184" i="10"/>
  <c r="Z177" i="10"/>
  <c r="Z178" i="10"/>
  <c r="AC185" i="10"/>
  <c r="Z179" i="10"/>
  <c r="AC186" i="10"/>
  <c r="Z180" i="10"/>
  <c r="Z181" i="10"/>
  <c r="Z182" i="10"/>
  <c r="Z183" i="10"/>
  <c r="Z184" i="10"/>
  <c r="Z185" i="10"/>
  <c r="Z186" i="10"/>
  <c r="Y17" i="16"/>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AC187" i="10"/>
  <c r="AC188" i="10"/>
  <c r="AC189" i="10"/>
  <c r="AC190" i="10"/>
  <c r="AC191" i="10"/>
  <c r="AC192" i="10"/>
  <c r="AC193" i="10"/>
  <c r="Z187" i="10"/>
  <c r="AC194" i="10"/>
  <c r="Z188" i="10"/>
  <c r="AC195" i="10"/>
  <c r="Z189" i="10"/>
  <c r="AC196" i="10"/>
  <c r="Z190" i="10"/>
  <c r="AC197" i="10"/>
  <c r="AC198" i="10"/>
  <c r="Z191" i="10"/>
  <c r="Z192" i="10"/>
  <c r="AC199" i="10"/>
  <c r="Z193" i="10"/>
  <c r="AC200" i="10"/>
  <c r="AC201" i="10"/>
  <c r="Z194" i="10"/>
  <c r="Z195" i="10"/>
  <c r="AC202" i="10"/>
  <c r="AC203" i="10"/>
  <c r="Z196" i="10"/>
  <c r="Z197" i="10"/>
  <c r="AC204" i="10"/>
  <c r="AC205" i="10"/>
  <c r="Z198" i="10"/>
  <c r="AC206" i="10"/>
  <c r="Z199" i="10"/>
  <c r="AC207" i="10"/>
  <c r="Z200" i="10"/>
  <c r="Z201" i="10"/>
  <c r="AC208" i="10"/>
  <c r="Z202" i="10"/>
  <c r="AC209" i="10"/>
  <c r="Z203" i="10"/>
  <c r="AC210" i="10"/>
  <c r="AC211" i="10"/>
  <c r="Z204" i="10"/>
  <c r="AC212" i="10"/>
  <c r="Z205" i="10"/>
  <c r="Z206" i="10"/>
  <c r="AC213" i="10"/>
  <c r="Z207" i="10"/>
  <c r="AC214" i="10"/>
  <c r="Z208" i="10"/>
  <c r="AC215" i="10"/>
  <c r="Z209" i="10"/>
  <c r="AC216" i="10"/>
  <c r="Z210" i="10"/>
  <c r="Z211" i="10"/>
  <c r="Z212" i="10"/>
  <c r="Z213" i="10"/>
  <c r="Z214" i="10"/>
  <c r="Z215" i="10"/>
  <c r="Z216" i="10"/>
  <c r="Z360" i="10"/>
  <c r="AA16" i="16"/>
  <c r="AA17" i="16" s="1"/>
  <c r="AA368" i="10"/>
  <c r="Y362" i="10"/>
  <c r="Z362" i="10" s="1"/>
  <c r="AY367" i="10"/>
  <c r="BE366" i="10"/>
  <c r="BA367" i="10"/>
  <c r="AZ367" i="10"/>
  <c r="AJ368" i="10"/>
  <c r="AI368" i="10" s="1"/>
  <c r="AH368" i="10" s="1"/>
  <c r="AG368" i="10" s="1"/>
  <c r="AX368" i="10" s="1"/>
  <c r="Q5" i="16"/>
  <c r="R5" i="16"/>
  <c r="Q7" i="16"/>
  <c r="R7" i="16"/>
  <c r="Q6" i="16"/>
  <c r="R6" i="16"/>
  <c r="Q13" i="16"/>
  <c r="R13" i="16"/>
  <c r="Q12" i="16"/>
  <c r="R12" i="16"/>
  <c r="Q9" i="16"/>
  <c r="R9" i="16"/>
  <c r="Q11" i="16"/>
  <c r="R11" i="16"/>
  <c r="Q8" i="16"/>
  <c r="R8" i="16"/>
  <c r="Q14" i="16"/>
  <c r="R14" i="16"/>
  <c r="Q15" i="16"/>
  <c r="R15" i="16"/>
  <c r="Q10" i="16"/>
  <c r="R10" i="16"/>
  <c r="X363" i="10"/>
  <c r="Q56" i="10" l="1"/>
  <c r="Q270" i="10"/>
  <c r="Q112" i="10"/>
  <c r="Q100" i="10"/>
  <c r="Q16" i="10"/>
  <c r="AI369" i="10"/>
  <c r="BA369" i="10"/>
  <c r="Q282" i="10"/>
  <c r="Q361" i="10"/>
  <c r="Q360" i="10"/>
  <c r="Q241" i="10"/>
  <c r="Q313" i="10"/>
  <c r="Q196" i="10"/>
  <c r="Q176" i="10"/>
  <c r="Q118" i="10"/>
  <c r="Q242" i="10"/>
  <c r="Q235" i="10"/>
  <c r="Q23" i="10"/>
  <c r="Q318" i="10"/>
  <c r="Q7" i="10"/>
  <c r="Q355" i="10"/>
  <c r="Q266" i="10"/>
  <c r="Q320" i="10"/>
  <c r="AB368" i="10"/>
  <c r="AC368" i="10" s="1"/>
  <c r="AA369" i="10"/>
  <c r="AB369" i="10" s="1"/>
  <c r="AC369" i="10" s="1"/>
  <c r="Q312" i="10"/>
  <c r="Q258" i="10"/>
  <c r="Q343" i="10"/>
  <c r="Q157" i="10"/>
  <c r="Q126" i="10"/>
  <c r="Q249" i="10"/>
  <c r="Q330" i="10"/>
  <c r="Q80" i="10"/>
  <c r="Q271" i="10"/>
  <c r="Q231" i="10"/>
  <c r="Q225" i="10"/>
  <c r="Q147" i="10"/>
  <c r="Q72" i="10"/>
  <c r="Q121" i="10"/>
  <c r="Q254" i="10"/>
  <c r="Q229" i="10"/>
  <c r="Q33" i="10"/>
  <c r="Q288" i="10"/>
  <c r="Q267" i="10"/>
  <c r="Q309" i="10"/>
  <c r="Q12" i="10"/>
  <c r="Q287" i="10"/>
  <c r="Q340" i="10"/>
  <c r="Q208" i="10"/>
  <c r="Q275" i="10"/>
  <c r="Q37" i="10"/>
  <c r="Q137" i="10"/>
  <c r="Q81" i="10"/>
  <c r="Q115" i="10"/>
  <c r="Q97" i="10"/>
  <c r="Q263" i="10"/>
  <c r="Q214" i="10"/>
  <c r="Q188" i="10"/>
  <c r="Q151" i="10"/>
  <c r="Q42" i="10"/>
  <c r="Q59" i="10"/>
  <c r="Q204" i="10"/>
  <c r="Q279" i="10"/>
  <c r="Q335" i="10"/>
  <c r="Q31" i="10"/>
  <c r="Q148" i="10"/>
  <c r="Q46" i="10"/>
  <c r="Q91" i="10"/>
  <c r="Q215" i="10"/>
  <c r="Q200" i="10"/>
  <c r="Q180" i="10"/>
  <c r="Q274" i="10"/>
  <c r="Q36" i="10"/>
  <c r="Q238" i="10"/>
  <c r="Q307" i="10"/>
  <c r="Q83" i="10"/>
  <c r="Q87" i="10"/>
  <c r="Q122" i="10"/>
  <c r="Q109" i="10"/>
  <c r="Q67" i="10"/>
  <c r="Q324" i="10"/>
  <c r="Q5" i="10"/>
  <c r="Q141" i="10"/>
  <c r="Q334" i="10"/>
  <c r="Q185" i="10"/>
  <c r="Q269" i="10"/>
  <c r="Q261" i="10"/>
  <c r="Q133" i="10"/>
  <c r="Q50" i="10"/>
  <c r="W15" i="16"/>
  <c r="Q246" i="10"/>
  <c r="Q117" i="10"/>
  <c r="Q111" i="10"/>
  <c r="Q77" i="10"/>
  <c r="Q89" i="10"/>
  <c r="Q323" i="10"/>
  <c r="Q105" i="10"/>
  <c r="Q234" i="10"/>
  <c r="Q76" i="10"/>
  <c r="Q301" i="10"/>
  <c r="Q110" i="10"/>
  <c r="Q256" i="10"/>
  <c r="Q239" i="10"/>
  <c r="Q227" i="10"/>
  <c r="Q152" i="10"/>
  <c r="Q187" i="10"/>
  <c r="Q161" i="10"/>
  <c r="Q28" i="10"/>
  <c r="Q43" i="10"/>
  <c r="Q24" i="10"/>
  <c r="Q20" i="10"/>
  <c r="Q69" i="10"/>
  <c r="Q295" i="10"/>
  <c r="Q35" i="10"/>
  <c r="Q129" i="10"/>
  <c r="Q38" i="10"/>
  <c r="Q73" i="10"/>
  <c r="Q232" i="10"/>
  <c r="Q362" i="10"/>
  <c r="Q171" i="10"/>
  <c r="Q68" i="10"/>
  <c r="Q228" i="10"/>
  <c r="Q70" i="10"/>
  <c r="Q92" i="10"/>
  <c r="Q57" i="10"/>
  <c r="Q45" i="10"/>
  <c r="Q356" i="10"/>
  <c r="Q107" i="10"/>
  <c r="Q251" i="10"/>
  <c r="Q218" i="10"/>
  <c r="Q64" i="10"/>
  <c r="Q212" i="10"/>
  <c r="Q71" i="10"/>
  <c r="Q190" i="10"/>
  <c r="Q183" i="10"/>
  <c r="Q332" i="10"/>
  <c r="Q326" i="10"/>
  <c r="Q321" i="10"/>
  <c r="Q315" i="10"/>
  <c r="Q250" i="10"/>
  <c r="Q29" i="10"/>
  <c r="Q9" i="10"/>
  <c r="Q17" i="10"/>
  <c r="Q39" i="10"/>
  <c r="Q82" i="10"/>
  <c r="Q78" i="10"/>
  <c r="W7" i="16"/>
  <c r="N5" i="16"/>
  <c r="W12" i="16"/>
  <c r="W16" i="16"/>
  <c r="W11" i="16"/>
  <c r="W10" i="16"/>
  <c r="W13" i="16"/>
  <c r="W14" i="16"/>
  <c r="BE367" i="10"/>
  <c r="U367" i="10" s="1"/>
  <c r="V367" i="10" s="1"/>
  <c r="Q325" i="10"/>
  <c r="Q104" i="10"/>
  <c r="Q159" i="10"/>
  <c r="Q297" i="10"/>
  <c r="Q333" i="10"/>
  <c r="Q289" i="10"/>
  <c r="Q338" i="10"/>
  <c r="Q280" i="10"/>
  <c r="Q331" i="10"/>
  <c r="Q308" i="10"/>
  <c r="Q302" i="10"/>
  <c r="Q192" i="10"/>
  <c r="Q322" i="10"/>
  <c r="Q359" i="10"/>
  <c r="Q348" i="10"/>
  <c r="Q128" i="10"/>
  <c r="Q167" i="10"/>
  <c r="Q163" i="10"/>
  <c r="Q304" i="10"/>
  <c r="Q299" i="10"/>
  <c r="Q276" i="10"/>
  <c r="Q120" i="10"/>
  <c r="Q296" i="10"/>
  <c r="Q156" i="10"/>
  <c r="Q222" i="10"/>
  <c r="Q317" i="10"/>
  <c r="Q99" i="10"/>
  <c r="Q353" i="10"/>
  <c r="Q350" i="10"/>
  <c r="Q205" i="10"/>
  <c r="Q182" i="10"/>
  <c r="Q337" i="10"/>
  <c r="Q310" i="10"/>
  <c r="Q201" i="10"/>
  <c r="Q164" i="10"/>
  <c r="Q160" i="10"/>
  <c r="Q298" i="10"/>
  <c r="Q292" i="10"/>
  <c r="Q328" i="10"/>
  <c r="Q314" i="10"/>
  <c r="Q243" i="10"/>
  <c r="Q213" i="10"/>
  <c r="Q191" i="10"/>
  <c r="Q305" i="10"/>
  <c r="Q341" i="10"/>
  <c r="Q277" i="10"/>
  <c r="Q58" i="10"/>
  <c r="Q54" i="10"/>
  <c r="Q207" i="10"/>
  <c r="Q203" i="10"/>
  <c r="Q11" i="10"/>
  <c r="Q150" i="10"/>
  <c r="Q132" i="10"/>
  <c r="Q49" i="10"/>
  <c r="Q220" i="10"/>
  <c r="Q27" i="10"/>
  <c r="Q144" i="10"/>
  <c r="Q140" i="10"/>
  <c r="Q63" i="10"/>
  <c r="Q41" i="10"/>
  <c r="Q96" i="10"/>
  <c r="Q88" i="10"/>
  <c r="Q84" i="10"/>
  <c r="Q349" i="10"/>
  <c r="Q26" i="10"/>
  <c r="Q143" i="10"/>
  <c r="Q139" i="10"/>
  <c r="Q135" i="10"/>
  <c r="Q131" i="10"/>
  <c r="Q62" i="10"/>
  <c r="Q52" i="10"/>
  <c r="Q79" i="10"/>
  <c r="Q75" i="10"/>
  <c r="Q155" i="10"/>
  <c r="Q209" i="10"/>
  <c r="Q197" i="10"/>
  <c r="Q193" i="10"/>
  <c r="Q55" i="10"/>
  <c r="Q66" i="10"/>
  <c r="Q306" i="10"/>
  <c r="Q290" i="10"/>
  <c r="Q268" i="10"/>
  <c r="Q265" i="10"/>
  <c r="Q260" i="10"/>
  <c r="W6" i="16"/>
  <c r="Q175" i="10"/>
  <c r="N16" i="16"/>
  <c r="F16" i="16" s="1"/>
  <c r="Q257" i="10"/>
  <c r="Q237" i="10"/>
  <c r="Q233" i="10"/>
  <c r="Q219" i="10"/>
  <c r="N6" i="16"/>
  <c r="F6" i="16" s="1"/>
  <c r="P7" i="16"/>
  <c r="W5" i="16"/>
  <c r="Q199" i="10"/>
  <c r="P11" i="16"/>
  <c r="Q186" i="10"/>
  <c r="Q179" i="10"/>
  <c r="Q300" i="10"/>
  <c r="Q284" i="10"/>
  <c r="Q327" i="10"/>
  <c r="Q319" i="10"/>
  <c r="Q127" i="10"/>
  <c r="Q119" i="10"/>
  <c r="Q345" i="10"/>
  <c r="Q262" i="10"/>
  <c r="P13" i="16"/>
  <c r="Q34" i="10"/>
  <c r="Q145" i="10"/>
  <c r="N9" i="16"/>
  <c r="F9" i="16" s="1"/>
  <c r="Q65" i="10"/>
  <c r="Q90" i="10"/>
  <c r="Q85" i="10"/>
  <c r="W8" i="16"/>
  <c r="Q195" i="10"/>
  <c r="N14" i="16"/>
  <c r="F14" i="16" s="1"/>
  <c r="Q311" i="10"/>
  <c r="Q103" i="10"/>
  <c r="N13" i="16"/>
  <c r="F13" i="16" s="1"/>
  <c r="Q224" i="10"/>
  <c r="Q221" i="10"/>
  <c r="N7" i="16"/>
  <c r="F7" i="16" s="1"/>
  <c r="Q211" i="10"/>
  <c r="Q198" i="10"/>
  <c r="Q194" i="10"/>
  <c r="Q184" i="10"/>
  <c r="Q178" i="10"/>
  <c r="Q174" i="10"/>
  <c r="Q170" i="10"/>
  <c r="Q166" i="10"/>
  <c r="Q162" i="10"/>
  <c r="Q158" i="10"/>
  <c r="Q294" i="10"/>
  <c r="Q286" i="10"/>
  <c r="Q281" i="10"/>
  <c r="Q339" i="10"/>
  <c r="Q316" i="10"/>
  <c r="Q125" i="10"/>
  <c r="Q98" i="10"/>
  <c r="Q358" i="10"/>
  <c r="Q347" i="10"/>
  <c r="Q264" i="10"/>
  <c r="Q259" i="10"/>
  <c r="Q253" i="10"/>
  <c r="Q247" i="10"/>
  <c r="Q240" i="10"/>
  <c r="Q236" i="10"/>
  <c r="Q32" i="10"/>
  <c r="Q15" i="10"/>
  <c r="Q6" i="10"/>
  <c r="Q149" i="10"/>
  <c r="Q136" i="10"/>
  <c r="Q53" i="10"/>
  <c r="Q48" i="10"/>
  <c r="Q210" i="10"/>
  <c r="Q206" i="10"/>
  <c r="Q202" i="10"/>
  <c r="Q177" i="10"/>
  <c r="Q173" i="10"/>
  <c r="Q169" i="10"/>
  <c r="Q165" i="10"/>
  <c r="Q303" i="10"/>
  <c r="Q291" i="10"/>
  <c r="Q278" i="10"/>
  <c r="Q329" i="10"/>
  <c r="Q124" i="10"/>
  <c r="Q114" i="10"/>
  <c r="Q101" i="10"/>
  <c r="P12" i="16"/>
  <c r="Q22" i="10"/>
  <c r="Q10" i="10"/>
  <c r="P9" i="16"/>
  <c r="P6" i="16"/>
  <c r="Q95" i="10"/>
  <c r="W9" i="16"/>
  <c r="N10" i="16"/>
  <c r="F10" i="16" s="1"/>
  <c r="Q293" i="10"/>
  <c r="P15" i="16"/>
  <c r="Q123" i="10"/>
  <c r="Q106" i="10"/>
  <c r="N8" i="16"/>
  <c r="F8" i="16" s="1"/>
  <c r="Q352" i="10"/>
  <c r="Q346" i="10"/>
  <c r="Q342" i="10"/>
  <c r="Q273" i="10"/>
  <c r="Q248" i="10"/>
  <c r="Q245" i="10"/>
  <c r="Q223" i="10"/>
  <c r="Q217" i="10"/>
  <c r="Q30" i="10"/>
  <c r="Q18" i="10"/>
  <c r="Q14" i="10"/>
  <c r="Q61" i="10"/>
  <c r="Q44" i="10"/>
  <c r="Q40" i="10"/>
  <c r="Q94" i="10"/>
  <c r="F5" i="16"/>
  <c r="Q216" i="10"/>
  <c r="Q189" i="10"/>
  <c r="Q181" i="10"/>
  <c r="Q172" i="10"/>
  <c r="Q168" i="10"/>
  <c r="P10" i="16"/>
  <c r="Q285" i="10"/>
  <c r="Q283" i="10"/>
  <c r="Q336" i="10"/>
  <c r="Q113" i="10"/>
  <c r="Q102" i="10"/>
  <c r="P8" i="16"/>
  <c r="Q357" i="10"/>
  <c r="Q354" i="10"/>
  <c r="Q344" i="10"/>
  <c r="Q272" i="10"/>
  <c r="Q255" i="10"/>
  <c r="Q252" i="10"/>
  <c r="Q244" i="10"/>
  <c r="Q230" i="10"/>
  <c r="Q226" i="10"/>
  <c r="Q21" i="10"/>
  <c r="Q154" i="10"/>
  <c r="Q146" i="10"/>
  <c r="Q130" i="10"/>
  <c r="Q60" i="10"/>
  <c r="Q51" i="10"/>
  <c r="Q47" i="10"/>
  <c r="Q93" i="10"/>
  <c r="Q86" i="10"/>
  <c r="N11" i="16"/>
  <c r="F11" i="16" s="1"/>
  <c r="P14" i="16"/>
  <c r="N15" i="16"/>
  <c r="F15" i="16" s="1"/>
  <c r="Q116" i="10"/>
  <c r="Q108" i="10"/>
  <c r="Q351" i="10"/>
  <c r="N12" i="16"/>
  <c r="F12" i="16" s="1"/>
  <c r="Q25" i="10"/>
  <c r="Q13" i="10"/>
  <c r="Q8" i="10"/>
  <c r="Q153" i="10"/>
  <c r="Q142" i="10"/>
  <c r="Q138" i="10"/>
  <c r="Q74" i="10"/>
  <c r="U16" i="16"/>
  <c r="V16" i="16"/>
  <c r="Y363" i="10"/>
  <c r="Z363" i="10" s="1"/>
  <c r="Q363" i="10" s="1"/>
  <c r="U366" i="10"/>
  <c r="V366" i="10" s="1"/>
  <c r="N366" i="10"/>
  <c r="AY368" i="10"/>
  <c r="BA368" i="10"/>
  <c r="AZ368" i="10"/>
  <c r="X364" i="10"/>
  <c r="N367" i="10" l="1"/>
  <c r="AH369" i="10"/>
  <c r="AZ369" i="10"/>
  <c r="P16" i="16"/>
  <c r="P5" i="16"/>
  <c r="W17" i="16"/>
  <c r="N17" i="16"/>
  <c r="F17" i="16"/>
  <c r="U17" i="16"/>
  <c r="Q16" i="16"/>
  <c r="Q17" i="16" s="1"/>
  <c r="R16" i="16"/>
  <c r="R17" i="16" s="1"/>
  <c r="Y364" i="10"/>
  <c r="Z364" i="10" s="1"/>
  <c r="Q364" i="10" s="1"/>
  <c r="BE368" i="10"/>
  <c r="X365" i="10"/>
  <c r="AG369" i="10" l="1"/>
  <c r="AX369" i="10" s="1"/>
  <c r="AY369" i="10"/>
  <c r="P17" i="16"/>
  <c r="Y365" i="10"/>
  <c r="Z365" i="10" s="1"/>
  <c r="Q365" i="10" s="1"/>
  <c r="U368" i="10"/>
  <c r="V368" i="10" s="1"/>
  <c r="N368" i="10"/>
  <c r="X366" i="10"/>
  <c r="BE369" i="10" l="1"/>
  <c r="N369" i="10" s="1"/>
  <c r="Y366" i="10"/>
  <c r="Z366" i="10" s="1"/>
  <c r="Q366" i="10" s="1"/>
  <c r="X367" i="10"/>
  <c r="U369" i="10" l="1"/>
  <c r="V369" i="10" s="1"/>
  <c r="Y367" i="10"/>
  <c r="Z367" i="10" s="1"/>
  <c r="Q367" i="10" s="1"/>
  <c r="X368" i="10"/>
  <c r="X369" i="10" s="1"/>
  <c r="Y369" i="10" s="1"/>
  <c r="Z369" i="10" s="1"/>
  <c r="Q369" i="10" s="1"/>
  <c r="Y368" i="10" l="1"/>
  <c r="Z368" i="10" s="1"/>
  <c r="Q368" i="10" s="1"/>
  <c r="Z10" i="16"/>
  <c r="Z11" i="16"/>
  <c r="Z12" i="16"/>
  <c r="Z13" i="16"/>
  <c r="Z14" i="16"/>
  <c r="Z15" i="16"/>
  <c r="Z16" i="16"/>
  <c r="O5" i="16" l="1"/>
  <c r="S5" i="16" s="1"/>
  <c r="O8" i="16"/>
  <c r="S8" i="16" s="1"/>
  <c r="O6" i="16"/>
  <c r="S6" i="16" s="1"/>
  <c r="O7" i="16"/>
  <c r="S7" i="16" s="1"/>
  <c r="O9" i="16"/>
  <c r="S9" i="16" s="1"/>
  <c r="O10" i="16"/>
  <c r="S10" i="16" s="1"/>
  <c r="O11" i="16"/>
  <c r="S11" i="16" s="1"/>
  <c r="O12" i="16"/>
  <c r="S12" i="16" s="1"/>
  <c r="O13" i="16"/>
  <c r="O14" i="16"/>
  <c r="S14" i="16" s="1"/>
  <c r="O15" i="16"/>
  <c r="S15" i="16" s="1"/>
  <c r="Z17" i="16"/>
  <c r="O16" i="16" l="1"/>
  <c r="S16" i="16" s="1"/>
  <c r="S13" i="16"/>
  <c r="O17" i="16" l="1"/>
  <c r="S17"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tc={C8D45CE8-BBFF-4CB9-8422-2C73CD5B5123}</author>
    <author>tc={28430733-3863-4D1F-991C-63E9B07F90AC}</author>
  </authors>
  <commentList>
    <comment ref="B22" authorId="0" shapeId="0" xr:uid="{C8D45CE8-BBFF-4CB9-8422-2C73CD5B5123}">
      <text>
        <t>[Trådad kommentar]
I din version av Excel kan du läsa den här trådade kommentaren, men eventuella ändringar i den tas bort om filen öppnas i en senare version av Excel. Läs mer: https://go.microsoft.com/fwlink/?linkid=870924
Kommentar:
    OBS! infaller LÖRDAGEN  innan den sista söndagen i oktober.</t>
      </text>
    </comment>
    <comment ref="B23" authorId="1" shapeId="0" xr:uid="{28430733-3863-4D1F-991C-63E9B07F90AC}">
      <text>
        <t>[Trådad kommentar]
I din version av Excel kan du läsa den här trådade kommentaren, men eventuella ändringar i den tas bort om filen öppnas i en senare version av Excel. Läs mer: https://go.microsoft.com/fwlink/?linkid=870924
Kommentar:
    OBS! infaller LÖRDAGEN innan den sista söndagen i mars</t>
      </text>
    </comment>
  </commentList>
</comments>
</file>

<file path=xl/sharedStrings.xml><?xml version="1.0" encoding="utf-8"?>
<sst xmlns="http://schemas.openxmlformats.org/spreadsheetml/2006/main" count="282" uniqueCount="161">
  <si>
    <t>Priser anges i kr per kWh/h per månad</t>
  </si>
  <si>
    <t>Priser anges i kr per kWh/h per dygn</t>
  </si>
  <si>
    <t>Månad</t>
  </si>
  <si>
    <t>År</t>
  </si>
  <si>
    <t>Vinter 1</t>
  </si>
  <si>
    <t>Vinter 2</t>
  </si>
  <si>
    <t>Vinter 3</t>
  </si>
  <si>
    <t>Sommar</t>
  </si>
  <si>
    <t>Kvartals-faktor</t>
  </si>
  <si>
    <t>Kvartal avgift</t>
  </si>
  <si>
    <t>Månads-faktor</t>
  </si>
  <si>
    <t>Månads-avgift</t>
  </si>
  <si>
    <t>Antal Dagar</t>
  </si>
  <si>
    <t>Kapacitetsavgift dygn</t>
  </si>
  <si>
    <t>Antal Överuttag inom max kap.behov</t>
  </si>
  <si>
    <t>Multiplikator vs dygnsprodukt</t>
  </si>
  <si>
    <t>Antal Överuttag utöver max kap.behov</t>
  </si>
  <si>
    <t>Andel av årskapacitet uttag</t>
  </si>
  <si>
    <t>Avgifter</t>
  </si>
  <si>
    <t>Grundavgift</t>
  </si>
  <si>
    <t>Kapacitetstilldelningsavgift vinter</t>
  </si>
  <si>
    <t>Kapacitetstilldelningsavgift sommar</t>
  </si>
  <si>
    <t>Kapacitetstilldelningsavgift dygn</t>
  </si>
  <si>
    <t>Kapacitetsavgift</t>
  </si>
  <si>
    <t>Avgift för extra områdeförbrukning</t>
  </si>
  <si>
    <t>Myndighetsavgift</t>
  </si>
  <si>
    <t>Inmatning från kund</t>
  </si>
  <si>
    <t>Kundnamn</t>
  </si>
  <si>
    <t>Dygnsabonnemang</t>
  </si>
  <si>
    <t>Maximalt kapacitetsbehov</t>
  </si>
  <si>
    <t>Max kap.behov vinter</t>
  </si>
  <si>
    <t>Max kap.behov sommar</t>
  </si>
  <si>
    <t>Kapacitetsabonnemang</t>
  </si>
  <si>
    <t>Total bokningsnivå</t>
  </si>
  <si>
    <t>Kap.ab Årskapacitet</t>
  </si>
  <si>
    <t>Kap.ab Vinter 1</t>
  </si>
  <si>
    <t>Kap.ab Vinter 2</t>
  </si>
  <si>
    <t>Kap.ab Vinter 3</t>
  </si>
  <si>
    <t>Kap.ab Sommar</t>
  </si>
  <si>
    <t>Kvartal 4</t>
  </si>
  <si>
    <t>Kvartal 1</t>
  </si>
  <si>
    <t>Kvartal 2</t>
  </si>
  <si>
    <t>Kvartal 3</t>
  </si>
  <si>
    <t>Kap.ab Oktober</t>
  </si>
  <si>
    <t>Kap.ab November</t>
  </si>
  <si>
    <t>Kap.ab December</t>
  </si>
  <si>
    <t>Kap.ab Januari</t>
  </si>
  <si>
    <t>Kap.ab Februari</t>
  </si>
  <si>
    <t>Kap.ab Mars</t>
  </si>
  <si>
    <t>Kap.ab April</t>
  </si>
  <si>
    <t>Kap.ab Maj</t>
  </si>
  <si>
    <t>Kap.ab Juni</t>
  </si>
  <si>
    <t>Kap.ab Juli</t>
  </si>
  <si>
    <t>Kap.ab Augusti</t>
  </si>
  <si>
    <t>Kap.ab September</t>
  </si>
  <si>
    <t>Dygns-abonnemang</t>
  </si>
  <si>
    <t>Prognos</t>
  </si>
  <si>
    <t>Faktiskt uttag</t>
  </si>
  <si>
    <t>Dygnsbokning</t>
  </si>
  <si>
    <t>Vald enhet</t>
  </si>
  <si>
    <t>kWh</t>
  </si>
  <si>
    <t>Datum</t>
  </si>
  <si>
    <t>kWh/h</t>
  </si>
  <si>
    <t>Säsongs- &amp; månadsbokningar</t>
  </si>
  <si>
    <t>Uttag</t>
  </si>
  <si>
    <t>Överlåtelse</t>
  </si>
  <si>
    <t>Bokningsnivå</t>
  </si>
  <si>
    <t>Dygnskostnader</t>
  </si>
  <si>
    <r>
      <t xml:space="preserve">Överuttag
</t>
    </r>
    <r>
      <rPr>
        <sz val="11"/>
        <color theme="0"/>
        <rFont val="Calibri"/>
        <family val="2"/>
      </rPr>
      <t>↓</t>
    </r>
  </si>
  <si>
    <t>Överuttag</t>
  </si>
  <si>
    <r>
      <t xml:space="preserve">Överlåtelse
</t>
    </r>
    <r>
      <rPr>
        <sz val="11"/>
        <color theme="0"/>
        <rFont val="Calibri"/>
        <family val="2"/>
      </rPr>
      <t>↓</t>
    </r>
  </si>
  <si>
    <r>
      <t xml:space="preserve">Kvarstående bokning
</t>
    </r>
    <r>
      <rPr>
        <sz val="11"/>
        <color theme="0"/>
        <rFont val="Calibri"/>
        <family val="2"/>
      </rPr>
      <t>↓</t>
    </r>
  </si>
  <si>
    <t>Kvarstående bokning</t>
  </si>
  <si>
    <r>
      <t xml:space="preserve">Förbrukning
</t>
    </r>
    <r>
      <rPr>
        <sz val="11"/>
        <color theme="0"/>
        <rFont val="Calibri"/>
        <family val="2"/>
      </rPr>
      <t>↓</t>
    </r>
  </si>
  <si>
    <t>Förbrukning</t>
  </si>
  <si>
    <t>Volym</t>
  </si>
  <si>
    <t>Kapacitet</t>
  </si>
  <si>
    <t>Inom Maximalt kapacitet behov</t>
  </si>
  <si>
    <t>Över Maximalt kapacitet behov</t>
  </si>
  <si>
    <t>Överlåtet ur produkt</t>
  </si>
  <si>
    <t>Grundabonnemang</t>
  </si>
  <si>
    <t>Swap ut</t>
  </si>
  <si>
    <t>Swap in</t>
  </si>
  <si>
    <t>Totalt överuttag</t>
  </si>
  <si>
    <t>Inom max kap.behov</t>
  </si>
  <si>
    <t>Över max kap.behov</t>
  </si>
  <si>
    <t>Antal överuttag</t>
  </si>
  <si>
    <t>Multi-plikator</t>
  </si>
  <si>
    <t>Avgift överuttag</t>
  </si>
  <si>
    <t>Årskap.</t>
  </si>
  <si>
    <t>Vint 1/Som</t>
  </si>
  <si>
    <t>Kvartal</t>
  </si>
  <si>
    <t>Dygn</t>
  </si>
  <si>
    <t>Dygn/Swap in</t>
  </si>
  <si>
    <t>Total bokning</t>
  </si>
  <si>
    <t xml:space="preserve">Kvartal </t>
  </si>
  <si>
    <t>Produkt</t>
  </si>
  <si>
    <t>h</t>
  </si>
  <si>
    <t>SEK</t>
  </si>
  <si>
    <t>st</t>
  </si>
  <si>
    <r>
      <t>kWh</t>
    </r>
    <r>
      <rPr>
        <i/>
        <sz val="11"/>
        <color indexed="8"/>
        <rFont val="Calibri"/>
        <family val="2"/>
      </rPr>
      <t>/h</t>
    </r>
  </si>
  <si>
    <t>Kap.ab Kvartal 4</t>
  </si>
  <si>
    <t>Kap.ab Kvartal 1</t>
  </si>
  <si>
    <t>Kap.ab Kvartal 2</t>
  </si>
  <si>
    <t>Kap.ab Kvartal 3</t>
  </si>
  <si>
    <t>Kostnader</t>
  </si>
  <si>
    <t>Kapacitetsavgift specifierat per produkt</t>
  </si>
  <si>
    <t>Administrativ avgift</t>
  </si>
  <si>
    <t>Kapacitets
tilldelnings-avgift</t>
  </si>
  <si>
    <t>Kapacitets
tilldelnings-avgift dygn</t>
  </si>
  <si>
    <t>Kapacitets-avgifter</t>
  </si>
  <si>
    <t>Överuttagsavgift inom maximalt kap.behov</t>
  </si>
  <si>
    <t>Överuttagsavgift utöver maximalt kap.behov</t>
  </si>
  <si>
    <t>Avgift för extra områdes
förbrukning</t>
  </si>
  <si>
    <t>Myndighetsavgifter</t>
  </si>
  <si>
    <t>Total kostnad</t>
  </si>
  <si>
    <t>Högsta dygns-uttag</t>
  </si>
  <si>
    <t>Antal Dygns-produkter</t>
  </si>
  <si>
    <t>Antal överlåtelser ut</t>
  </si>
  <si>
    <t>Antal överlåtelser in</t>
  </si>
  <si>
    <t>Antal Överuttag inom max</t>
  </si>
  <si>
    <t>Antal Överuttag över max</t>
  </si>
  <si>
    <t>Oktober</t>
  </si>
  <si>
    <t>November</t>
  </si>
  <si>
    <t>December</t>
  </si>
  <si>
    <t>Januari</t>
  </si>
  <si>
    <t>Februari</t>
  </si>
  <si>
    <t>Mars</t>
  </si>
  <si>
    <t>April</t>
  </si>
  <si>
    <t>Maj</t>
  </si>
  <si>
    <t>Juni</t>
  </si>
  <si>
    <t>Juli</t>
  </si>
  <si>
    <t>Augusti</t>
  </si>
  <si>
    <t>September</t>
  </si>
  <si>
    <t>Summa</t>
  </si>
  <si>
    <t>okt</t>
  </si>
  <si>
    <t>nov</t>
  </si>
  <si>
    <t>dec</t>
  </si>
  <si>
    <t>jan</t>
  </si>
  <si>
    <t>feb</t>
  </si>
  <si>
    <t>mar</t>
  </si>
  <si>
    <t>apr</t>
  </si>
  <si>
    <t>maj</t>
  </si>
  <si>
    <t>jun</t>
  </si>
  <si>
    <t>jul</t>
  </si>
  <si>
    <t>aug</t>
  </si>
  <si>
    <t>sep</t>
  </si>
  <si>
    <t>Celler att uppdatera vid nytt gasår</t>
  </si>
  <si>
    <t>OBS! Om gasårets februarimånad infaller då det är skottår, måste man dra ner alla formler ett steg på fliken "Indata" och "Dygnsindata".På samma sätt måste man ta bort nedersta raden när man går från skottår till vanligt år.</t>
  </si>
  <si>
    <t>Indataval</t>
  </si>
  <si>
    <t>Ja</t>
  </si>
  <si>
    <t>Nej</t>
  </si>
  <si>
    <t>Gasår indata</t>
  </si>
  <si>
    <t>Gasår</t>
  </si>
  <si>
    <t>Gasårets första datum</t>
  </si>
  <si>
    <t>Vintertid/sommartid</t>
  </si>
  <si>
    <t>datum</t>
  </si>
  <si>
    <t>justering</t>
  </si>
  <si>
    <t>Gasdygn övergång till vintertid (25 timmar)</t>
  </si>
  <si>
    <t>Gasdygn övergång till sommartid (23 timmar)</t>
  </si>
  <si>
    <t>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</si>
</sst>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3" formatCode="_-* #,##0.00_-;\-* #,##0.00_-;_-* &quot;-&quot;??_-;_-@_-"/>
    <numFmt numFmtId="164" formatCode="_-* #,##0.00\ _k_r_-;\-* #,##0.00\ _k_r_-;_-* &quot;-&quot;??\ _k_r_-;_-@_-"/>
    <numFmt numFmtId="165" formatCode="0.000"/>
    <numFmt numFmtId="166" formatCode="#,##0.0"/>
    <numFmt numFmtId="167" formatCode="#,##0.000"/>
    <numFmt numFmtId="168" formatCode="0.0%"/>
    <numFmt numFmtId="169" formatCode="_-* #,##0.0\ _k_r_-;\-* #,##0.0\ _k_r_-;_-* &quot;-&quot;?\ _k_r_-;_-@_-"/>
    <numFmt numFmtId="170" formatCode="#,##0.0000"/>
    <numFmt numFmtId="171" formatCode="_-* #,##0.0\ _k_r_-;\-* #,##0.0\ _k_r_-;_-* &quot;-&quot;??\ _k_r_-;_-@_-"/>
    <numFmt numFmtId="172" formatCode="_-* #,##0\ _k_r_-;\-* #,##0\ _k_r_-;_-* &quot;-&quot;??\ _k_r_-;_-@_-"/>
    <numFmt numFmtId="173" formatCode="_-* #,##0.0000\ _k_r_-;\-* #,##0.0000\ _k_r_-;_-* &quot;-&quot;??\ _k_r_-;_-@_-"/>
    <numFmt numFmtId="174" formatCode="_-* #,##0.0_-;\-* #,##0.0_-;_-* &quot;-&quot;??_-;_-@_-"/>
    <numFmt numFmtId="175" formatCode="_-* #,##0_-;\-* #,##0_-;_-* &quot;-&quot;??_-;_-@_-"/>
    <numFmt numFmtId="176" formatCode="_-* #,##0.000_-;\-* #,##0.000_-;_-* &quot;-&quot;??_-;_-@_-"/>
    <numFmt numFmtId="177" formatCode="_-* #,##0.0000_-;\-* #,##0.0000_-;_-* &quot;-&quot;??_-;_-@_-"/>
    <numFmt numFmtId="178" formatCode="0.0"/>
    <numFmt numFmtId="179" formatCode="_-* #,##0.000\ _k_r_-;\-* #,##0.000\ _k_r_-;_-* &quot;-&quot;???\ _k_r_-;_-@_-"/>
  </numFmts>
  <fonts count="19" x14ac:knownFonts="1">
    <font>
      <sz val="11"/>
      <color theme="1"/>
      <name val="Arial"/>
      <family val="2"/>
      <scheme val="minor"/>
    </font>
    <font>
      <sz val="11"/>
      <color rgb="FFFF0000"/>
      <name val="Arial"/>
      <family val="2"/>
      <scheme val="minor"/>
    </font>
    <font>
      <b/>
      <sz val="11"/>
      <color theme="1"/>
      <name val="Arial"/>
      <family val="2"/>
      <scheme val="minor"/>
    </font>
    <font>
      <i/>
      <sz val="11"/>
      <color theme="1"/>
      <name val="Arial"/>
      <family val="2"/>
      <scheme val="minor"/>
    </font>
    <font>
      <i/>
      <sz val="11"/>
      <color indexed="8"/>
      <name val="Calibri"/>
      <family val="2"/>
    </font>
    <font>
      <sz val="11"/>
      <color theme="1"/>
      <name val="Arial"/>
      <family val="2"/>
      <scheme val="minor"/>
    </font>
    <font>
      <sz val="11"/>
      <color rgb="FF3F3F76"/>
      <name val="Arial"/>
      <family val="2"/>
      <scheme val="minor"/>
    </font>
    <font>
      <sz val="11"/>
      <name val="Arial"/>
      <family val="2"/>
      <scheme val="minor"/>
    </font>
    <font>
      <b/>
      <sz val="11"/>
      <color theme="0"/>
      <name val="Arial"/>
      <family val="2"/>
      <scheme val="minor"/>
    </font>
    <font>
      <sz val="11"/>
      <color theme="0" tint="-0.249977111117893"/>
      <name val="Arial"/>
      <family val="2"/>
      <scheme val="minor"/>
    </font>
    <font>
      <sz val="11"/>
      <color theme="0" tint="-0.34998626667073579"/>
      <name val="Arial"/>
      <family val="2"/>
      <scheme val="minor"/>
    </font>
    <font>
      <i/>
      <sz val="11"/>
      <color theme="0" tint="-0.34998626667073579"/>
      <name val="Arial"/>
      <family val="2"/>
      <scheme val="minor"/>
    </font>
    <font>
      <b/>
      <sz val="11"/>
      <color theme="0" tint="-0.34998626667073579"/>
      <name val="Arial"/>
      <family val="2"/>
      <scheme val="minor"/>
    </font>
    <font>
      <b/>
      <sz val="11"/>
      <name val="Arial"/>
      <family val="2"/>
      <scheme val="minor"/>
    </font>
    <font>
      <sz val="11"/>
      <color theme="2" tint="0.59999389629810485"/>
      <name val="Arial"/>
      <family val="2"/>
      <scheme val="minor"/>
    </font>
    <font>
      <i/>
      <sz val="11"/>
      <color theme="2" tint="0.59999389629810485"/>
      <name val="Arial"/>
      <family val="2"/>
      <scheme val="minor"/>
    </font>
    <font>
      <sz val="11"/>
      <color theme="0"/>
      <name val="Arial"/>
      <family val="2"/>
      <scheme val="minor"/>
    </font>
    <font>
      <sz val="11"/>
      <color theme="0"/>
      <name val="Calibri"/>
      <family val="2"/>
    </font>
    <font>
      <b/>
      <sz val="12"/>
      <color theme="0"/>
      <name val="Arial"/>
      <family val="2"/>
      <scheme val="minor"/>
    </font>
  </fonts>
  <fills count="13">
    <fill>
      <patternFill patternType="none"/>
    </fill>
    <fill>
      <patternFill patternType="gray125"/>
    </fill>
    <fill>
      <patternFill patternType="solid">
        <fgColor rgb="FFFFCC99"/>
      </patternFill>
    </fill>
    <fill>
      <patternFill patternType="solid">
        <fgColor theme="0"/>
        <bgColor indexed="64"/>
      </patternFill>
    </fill>
    <fill>
      <patternFill patternType="solid">
        <fgColor theme="4"/>
        <bgColor indexed="64"/>
      </patternFill>
    </fill>
    <fill>
      <patternFill patternType="solid">
        <fgColor theme="9"/>
        <bgColor indexed="64"/>
      </patternFill>
    </fill>
    <fill>
      <patternFill patternType="solid">
        <fgColor theme="4" tint="0.79998168889431442"/>
        <bgColor indexed="64"/>
      </patternFill>
    </fill>
    <fill>
      <patternFill patternType="solid">
        <fgColor theme="6"/>
        <bgColor indexed="64"/>
      </patternFill>
    </fill>
    <fill>
      <patternFill patternType="solid">
        <fgColor rgb="FFFFFF00"/>
        <bgColor indexed="64"/>
      </patternFill>
    </fill>
    <fill>
      <patternFill patternType="solid">
        <fgColor theme="5" tint="0.59999389629810485"/>
        <bgColor indexed="64"/>
      </patternFill>
    </fill>
    <fill>
      <patternFill patternType="solid">
        <fgColor theme="5" tint="0.59996337778862885"/>
        <bgColor indexed="64"/>
      </patternFill>
    </fill>
    <fill>
      <patternFill patternType="solid">
        <fgColor theme="0" tint="-0.249977111117893"/>
        <bgColor indexed="64"/>
      </patternFill>
    </fill>
    <fill>
      <patternFill patternType="solid">
        <fgColor theme="4" tint="0.39997558519241921"/>
        <bgColor indexed="64"/>
      </patternFill>
    </fill>
  </fills>
  <borders count="5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hair">
        <color theme="0"/>
      </left>
      <right/>
      <top/>
      <bottom style="hair">
        <color theme="0"/>
      </bottom>
      <diagonal/>
    </border>
    <border>
      <left/>
      <right style="hair">
        <color theme="0"/>
      </right>
      <top/>
      <bottom style="hair">
        <color theme="0"/>
      </bottom>
      <diagonal/>
    </border>
    <border>
      <left style="hair">
        <color theme="0"/>
      </left>
      <right/>
      <top style="hair">
        <color theme="0"/>
      </top>
      <bottom style="hair">
        <color theme="0"/>
      </bottom>
      <diagonal/>
    </border>
    <border>
      <left style="hair">
        <color theme="0"/>
      </left>
      <right/>
      <top style="hair">
        <color theme="0"/>
      </top>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top style="thin">
        <color theme="0"/>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s>
  <cellStyleXfs count="4">
    <xf numFmtId="0" fontId="0" fillId="0" borderId="0"/>
    <xf numFmtId="0" fontId="6" fillId="2" borderId="12" applyNumberFormat="0" applyAlignment="0" applyProtection="0"/>
    <xf numFmtId="9" fontId="5" fillId="0" borderId="0" applyFont="0" applyFill="0" applyBorder="0" applyAlignment="0" applyProtection="0"/>
    <xf numFmtId="43" fontId="5" fillId="0" borderId="0" applyFont="0" applyFill="0" applyBorder="0" applyAlignment="0" applyProtection="0"/>
  </cellStyleXfs>
  <cellXfs count="239">
    <xf numFmtId="0" fontId="0" fillId="0" borderId="0" xfId="0"/>
    <xf numFmtId="0" fontId="0" fillId="0" borderId="5" xfId="0" applyBorder="1"/>
    <xf numFmtId="0" fontId="3" fillId="0" borderId="0" xfId="0" applyFont="1" applyAlignment="1">
      <alignment horizontal="center"/>
    </xf>
    <xf numFmtId="0" fontId="4" fillId="0" borderId="0" xfId="0" applyFont="1" applyAlignment="1">
      <alignment horizontal="center"/>
    </xf>
    <xf numFmtId="16" fontId="0" fillId="0" borderId="0" xfId="0" applyNumberFormat="1"/>
    <xf numFmtId="3" fontId="0" fillId="0" borderId="0" xfId="0" applyNumberFormat="1"/>
    <xf numFmtId="0" fontId="0" fillId="0" borderId="0" xfId="0" applyAlignment="1">
      <alignment horizontal="left"/>
    </xf>
    <xf numFmtId="0" fontId="0" fillId="0" borderId="0" xfId="0" applyAlignment="1">
      <alignment horizontal="right"/>
    </xf>
    <xf numFmtId="0" fontId="1" fillId="0" borderId="0" xfId="0" applyFont="1"/>
    <xf numFmtId="165" fontId="0" fillId="0" borderId="0" xfId="0" applyNumberFormat="1"/>
    <xf numFmtId="0" fontId="0" fillId="0" borderId="8" xfId="0" applyBorder="1"/>
    <xf numFmtId="3" fontId="2" fillId="0" borderId="9" xfId="0" applyNumberFormat="1" applyFont="1" applyBorder="1"/>
    <xf numFmtId="3" fontId="2" fillId="0" borderId="11" xfId="0" applyNumberFormat="1" applyFont="1" applyBorder="1"/>
    <xf numFmtId="3" fontId="0" fillId="0" borderId="9" xfId="0" applyNumberFormat="1" applyBorder="1"/>
    <xf numFmtId="3" fontId="0" fillId="0" borderId="11" xfId="0" applyNumberFormat="1" applyBorder="1"/>
    <xf numFmtId="3" fontId="2" fillId="0" borderId="2" xfId="0" applyNumberFormat="1" applyFont="1" applyBorder="1"/>
    <xf numFmtId="3" fontId="2" fillId="0" borderId="7" xfId="0" applyNumberFormat="1" applyFont="1" applyBorder="1"/>
    <xf numFmtId="0" fontId="0" fillId="0" borderId="6" xfId="0" applyBorder="1"/>
    <xf numFmtId="0" fontId="2" fillId="0" borderId="5" xfId="0" applyFont="1" applyBorder="1"/>
    <xf numFmtId="3" fontId="7" fillId="0" borderId="4" xfId="0" applyNumberFormat="1" applyFont="1" applyBorder="1"/>
    <xf numFmtId="3" fontId="7" fillId="0" borderId="5" xfId="0" applyNumberFormat="1" applyFont="1" applyBorder="1"/>
    <xf numFmtId="3" fontId="7" fillId="0" borderId="6" xfId="0" applyNumberFormat="1" applyFont="1" applyBorder="1"/>
    <xf numFmtId="165" fontId="0" fillId="0" borderId="0" xfId="0" applyNumberFormat="1" applyAlignment="1">
      <alignment horizontal="center"/>
    </xf>
    <xf numFmtId="165" fontId="0" fillId="0" borderId="8" xfId="0" applyNumberFormat="1" applyBorder="1" applyAlignment="1">
      <alignment horizontal="center"/>
    </xf>
    <xf numFmtId="0" fontId="2" fillId="0" borderId="0" xfId="0" applyFont="1"/>
    <xf numFmtId="0" fontId="0" fillId="0" borderId="16" xfId="0" applyBorder="1"/>
    <xf numFmtId="2" fontId="0" fillId="0" borderId="0" xfId="0" applyNumberFormat="1" applyAlignment="1">
      <alignment horizontal="center"/>
    </xf>
    <xf numFmtId="4" fontId="7" fillId="0" borderId="0" xfId="1" applyNumberFormat="1" applyFont="1" applyFill="1" applyBorder="1" applyAlignment="1">
      <alignment horizontal="center"/>
    </xf>
    <xf numFmtId="0" fontId="0" fillId="0" borderId="18" xfId="0" applyBorder="1"/>
    <xf numFmtId="0" fontId="0" fillId="0" borderId="20" xfId="0" applyBorder="1"/>
    <xf numFmtId="0" fontId="0" fillId="0" borderId="21" xfId="0" applyBorder="1"/>
    <xf numFmtId="0" fontId="0" fillId="0" borderId="22" xfId="0" applyBorder="1"/>
    <xf numFmtId="0" fontId="0" fillId="0" borderId="26" xfId="0" applyBorder="1" applyAlignment="1">
      <alignment horizontal="center" vertical="top" wrapText="1"/>
    </xf>
    <xf numFmtId="3" fontId="0" fillId="0" borderId="27" xfId="0" applyNumberFormat="1" applyBorder="1"/>
    <xf numFmtId="3" fontId="0" fillId="0" borderId="28" xfId="0" applyNumberFormat="1" applyBorder="1"/>
    <xf numFmtId="10" fontId="0" fillId="0" borderId="0" xfId="2" applyNumberFormat="1" applyFont="1" applyBorder="1"/>
    <xf numFmtId="3" fontId="0" fillId="0" borderId="1" xfId="0" applyNumberFormat="1" applyBorder="1"/>
    <xf numFmtId="3" fontId="0" fillId="0" borderId="2" xfId="0" applyNumberFormat="1" applyBorder="1"/>
    <xf numFmtId="3" fontId="3" fillId="0" borderId="0" xfId="0" applyNumberFormat="1" applyFont="1"/>
    <xf numFmtId="0" fontId="0" fillId="0" borderId="24" xfId="0" applyBorder="1" applyAlignment="1">
      <alignment vertical="top" wrapText="1"/>
    </xf>
    <xf numFmtId="2" fontId="0" fillId="0" borderId="2" xfId="0" applyNumberFormat="1" applyBorder="1" applyAlignment="1">
      <alignment horizontal="center"/>
    </xf>
    <xf numFmtId="0" fontId="0" fillId="0" borderId="30" xfId="0" applyBorder="1" applyAlignment="1">
      <alignment wrapText="1"/>
    </xf>
    <xf numFmtId="0" fontId="0" fillId="0" borderId="27" xfId="0" applyBorder="1" applyAlignment="1">
      <alignment wrapText="1"/>
    </xf>
    <xf numFmtId="0" fontId="0" fillId="0" borderId="27" xfId="0" applyBorder="1"/>
    <xf numFmtId="3" fontId="0" fillId="0" borderId="3" xfId="0" applyNumberFormat="1" applyBorder="1"/>
    <xf numFmtId="0" fontId="0" fillId="0" borderId="14" xfId="0" applyBorder="1"/>
    <xf numFmtId="0" fontId="0" fillId="0" borderId="9" xfId="0" applyBorder="1"/>
    <xf numFmtId="0" fontId="0" fillId="0" borderId="15" xfId="0" applyBorder="1"/>
    <xf numFmtId="0" fontId="0" fillId="0" borderId="11" xfId="0" applyBorder="1"/>
    <xf numFmtId="0" fontId="0" fillId="0" borderId="32" xfId="0" applyBorder="1"/>
    <xf numFmtId="0" fontId="0" fillId="0" borderId="33" xfId="0" applyBorder="1" applyAlignment="1">
      <alignment wrapText="1"/>
    </xf>
    <xf numFmtId="0" fontId="0" fillId="0" borderId="13" xfId="0" applyBorder="1"/>
    <xf numFmtId="3" fontId="0" fillId="0" borderId="21" xfId="0" applyNumberFormat="1" applyBorder="1"/>
    <xf numFmtId="167" fontId="0" fillId="0" borderId="0" xfId="0" applyNumberFormat="1"/>
    <xf numFmtId="168" fontId="0" fillId="0" borderId="0" xfId="2" applyNumberFormat="1" applyFont="1"/>
    <xf numFmtId="166" fontId="0" fillId="0" borderId="0" xfId="0" applyNumberFormat="1"/>
    <xf numFmtId="4" fontId="0" fillId="0" borderId="0" xfId="0" applyNumberFormat="1"/>
    <xf numFmtId="164" fontId="2" fillId="0" borderId="0" xfId="0" applyNumberFormat="1" applyFont="1"/>
    <xf numFmtId="169" fontId="2" fillId="0" borderId="0" xfId="0" applyNumberFormat="1" applyFont="1"/>
    <xf numFmtId="2" fontId="7" fillId="0" borderId="2" xfId="1" applyNumberFormat="1" applyFont="1" applyFill="1" applyBorder="1" applyAlignment="1">
      <alignment horizontal="center"/>
    </xf>
    <xf numFmtId="2" fontId="7" fillId="0" borderId="3" xfId="1" applyNumberFormat="1" applyFont="1" applyFill="1" applyBorder="1" applyAlignment="1">
      <alignment horizontal="center"/>
    </xf>
    <xf numFmtId="0" fontId="0" fillId="0" borderId="0" xfId="0" applyAlignment="1">
      <alignment horizontal="center" vertical="center"/>
    </xf>
    <xf numFmtId="3" fontId="0" fillId="3" borderId="0" xfId="0" applyNumberFormat="1" applyFill="1"/>
    <xf numFmtId="3" fontId="0" fillId="0" borderId="14" xfId="0" applyNumberFormat="1" applyBorder="1"/>
    <xf numFmtId="0" fontId="0" fillId="0" borderId="8" xfId="0" applyBorder="1" applyAlignment="1">
      <alignment horizontal="center"/>
    </xf>
    <xf numFmtId="0" fontId="0" fillId="0" borderId="0" xfId="0" applyAlignment="1">
      <alignment horizontal="center" wrapText="1"/>
    </xf>
    <xf numFmtId="3" fontId="9" fillId="0" borderId="0" xfId="0" applyNumberFormat="1" applyFont="1"/>
    <xf numFmtId="0" fontId="0" fillId="0" borderId="0" xfId="0" applyAlignment="1">
      <alignment horizontal="center" vertical="top" wrapText="1"/>
    </xf>
    <xf numFmtId="3" fontId="10" fillId="0" borderId="14" xfId="0" applyNumberFormat="1" applyFont="1" applyBorder="1"/>
    <xf numFmtId="3" fontId="10" fillId="0" borderId="0" xfId="0" applyNumberFormat="1" applyFont="1"/>
    <xf numFmtId="3" fontId="10" fillId="0" borderId="9" xfId="0" applyNumberFormat="1" applyFont="1" applyBorder="1"/>
    <xf numFmtId="3" fontId="10" fillId="0" borderId="15" xfId="0" applyNumberFormat="1" applyFont="1" applyBorder="1"/>
    <xf numFmtId="3" fontId="10" fillId="0" borderId="8" xfId="0" applyNumberFormat="1" applyFont="1" applyBorder="1"/>
    <xf numFmtId="3" fontId="10" fillId="0" borderId="11" xfId="0" applyNumberFormat="1" applyFont="1" applyBorder="1"/>
    <xf numFmtId="3" fontId="12" fillId="0" borderId="15" xfId="0" applyNumberFormat="1" applyFont="1" applyBorder="1"/>
    <xf numFmtId="3" fontId="12" fillId="0" borderId="8" xfId="0" applyNumberFormat="1" applyFont="1" applyBorder="1"/>
    <xf numFmtId="3" fontId="12" fillId="0" borderId="11" xfId="0" applyNumberFormat="1" applyFont="1" applyBorder="1"/>
    <xf numFmtId="0" fontId="2" fillId="0" borderId="25" xfId="0" applyFont="1" applyBorder="1" applyAlignment="1">
      <alignment horizontal="center" vertical="top" wrapText="1"/>
    </xf>
    <xf numFmtId="0" fontId="2" fillId="0" borderId="26" xfId="0" applyFont="1" applyBorder="1" applyAlignment="1">
      <alignment horizontal="center" vertical="top" wrapText="1"/>
    </xf>
    <xf numFmtId="0" fontId="2" fillId="0" borderId="35" xfId="0" applyFont="1" applyBorder="1" applyAlignment="1">
      <alignment horizontal="center" vertical="top" wrapText="1"/>
    </xf>
    <xf numFmtId="3" fontId="2" fillId="0" borderId="4" xfId="0" applyNumberFormat="1" applyFont="1" applyBorder="1"/>
    <xf numFmtId="3" fontId="2" fillId="0" borderId="6" xfId="0" applyNumberFormat="1" applyFont="1" applyBorder="1"/>
    <xf numFmtId="4" fontId="2" fillId="0" borderId="6" xfId="0" applyNumberFormat="1" applyFont="1" applyBorder="1"/>
    <xf numFmtId="167" fontId="13" fillId="0" borderId="34" xfId="1" applyNumberFormat="1" applyFont="1" applyFill="1" applyBorder="1"/>
    <xf numFmtId="0" fontId="2" fillId="0" borderId="17" xfId="0" applyFont="1" applyBorder="1"/>
    <xf numFmtId="0" fontId="0" fillId="5" borderId="19" xfId="0" applyFill="1" applyBorder="1"/>
    <xf numFmtId="0" fontId="2" fillId="0" borderId="29" xfId="0" applyFont="1" applyBorder="1"/>
    <xf numFmtId="2" fontId="0" fillId="0" borderId="0" xfId="0" applyNumberFormat="1"/>
    <xf numFmtId="0" fontId="3" fillId="0" borderId="0" xfId="0" applyFont="1"/>
    <xf numFmtId="0" fontId="0" fillId="0" borderId="10" xfId="0" applyBorder="1" applyAlignment="1">
      <alignment horizontal="center"/>
    </xf>
    <xf numFmtId="0" fontId="3" fillId="0" borderId="9" xfId="0" applyFont="1" applyBorder="1" applyAlignment="1">
      <alignment horizontal="center"/>
    </xf>
    <xf numFmtId="0" fontId="0" fillId="0" borderId="0" xfId="0" applyAlignment="1">
      <alignment wrapText="1"/>
    </xf>
    <xf numFmtId="0" fontId="11" fillId="0" borderId="0" xfId="0" applyFont="1" applyAlignment="1">
      <alignment horizontal="left"/>
    </xf>
    <xf numFmtId="167" fontId="10" fillId="0" borderId="0" xfId="1" applyNumberFormat="1" applyFont="1" applyFill="1" applyBorder="1"/>
    <xf numFmtId="0" fontId="0" fillId="0" borderId="10" xfId="0" applyBorder="1"/>
    <xf numFmtId="0" fontId="7" fillId="0" borderId="0" xfId="0" applyFont="1" applyAlignment="1">
      <alignment horizontal="center" wrapText="1"/>
    </xf>
    <xf numFmtId="3" fontId="0" fillId="6" borderId="0" xfId="0" applyNumberFormat="1" applyFill="1"/>
    <xf numFmtId="0" fontId="1" fillId="8" borderId="0" xfId="0" applyFont="1" applyFill="1" applyAlignment="1">
      <alignment wrapText="1"/>
    </xf>
    <xf numFmtId="0" fontId="14" fillId="0" borderId="0" xfId="0" applyFont="1"/>
    <xf numFmtId="0" fontId="14" fillId="0" borderId="0" xfId="0" applyFont="1" applyAlignment="1">
      <alignment horizontal="center" vertical="center"/>
    </xf>
    <xf numFmtId="0" fontId="15" fillId="0" borderId="0" xfId="0" applyFont="1" applyAlignment="1">
      <alignment horizontal="center"/>
    </xf>
    <xf numFmtId="16" fontId="14" fillId="0" borderId="0" xfId="0" applyNumberFormat="1" applyFont="1"/>
    <xf numFmtId="166" fontId="2" fillId="0" borderId="6" xfId="0" applyNumberFormat="1" applyFont="1" applyBorder="1"/>
    <xf numFmtId="2" fontId="7" fillId="0" borderId="0" xfId="1" applyNumberFormat="1" applyFont="1" applyFill="1" applyBorder="1" applyAlignment="1">
      <alignment horizontal="center"/>
    </xf>
    <xf numFmtId="167" fontId="0" fillId="0" borderId="0" xfId="0" applyNumberFormat="1" applyAlignment="1">
      <alignment horizontal="center"/>
    </xf>
    <xf numFmtId="167" fontId="0" fillId="0" borderId="8" xfId="0" applyNumberFormat="1" applyBorder="1" applyAlignment="1">
      <alignment horizontal="center"/>
    </xf>
    <xf numFmtId="3" fontId="0" fillId="0" borderId="4" xfId="0" applyNumberFormat="1" applyBorder="1"/>
    <xf numFmtId="3" fontId="0" fillId="0" borderId="6" xfId="0" applyNumberFormat="1" applyBorder="1"/>
    <xf numFmtId="3" fontId="0" fillId="0" borderId="5" xfId="0" applyNumberFormat="1" applyBorder="1"/>
    <xf numFmtId="3" fontId="0" fillId="0" borderId="22" xfId="0" applyNumberFormat="1" applyBorder="1"/>
    <xf numFmtId="3" fontId="0" fillId="0" borderId="23" xfId="0" applyNumberFormat="1" applyBorder="1"/>
    <xf numFmtId="170" fontId="2" fillId="0" borderId="6" xfId="0" applyNumberFormat="1" applyFont="1" applyBorder="1"/>
    <xf numFmtId="4" fontId="2" fillId="0" borderId="0" xfId="0" applyNumberFormat="1" applyFont="1" applyAlignment="1">
      <alignment horizontal="center"/>
    </xf>
    <xf numFmtId="4" fontId="2" fillId="0" borderId="8" xfId="0" applyNumberFormat="1" applyFont="1" applyBorder="1" applyAlignment="1">
      <alignment horizontal="center"/>
    </xf>
    <xf numFmtId="2" fontId="2" fillId="0" borderId="21" xfId="0" applyNumberFormat="1" applyFont="1" applyBorder="1" applyAlignment="1">
      <alignment horizontal="center"/>
    </xf>
    <xf numFmtId="2" fontId="2" fillId="0" borderId="31" xfId="0" applyNumberFormat="1" applyFont="1" applyBorder="1" applyAlignment="1">
      <alignment horizontal="center"/>
    </xf>
    <xf numFmtId="0" fontId="8" fillId="4" borderId="7" xfId="0" applyFont="1" applyFill="1" applyBorder="1" applyAlignment="1">
      <alignment horizontal="center" wrapText="1"/>
    </xf>
    <xf numFmtId="0" fontId="0" fillId="3" borderId="0" xfId="0" applyFill="1" applyAlignment="1">
      <alignment horizontal="center"/>
    </xf>
    <xf numFmtId="0" fontId="0" fillId="3" borderId="0" xfId="0" applyFill="1" applyAlignment="1">
      <alignment horizontal="center" vertical="center" wrapText="1"/>
    </xf>
    <xf numFmtId="0" fontId="3" fillId="3" borderId="0" xfId="0" applyFont="1" applyFill="1" applyAlignment="1">
      <alignment horizontal="center"/>
    </xf>
    <xf numFmtId="0" fontId="0" fillId="3" borderId="0" xfId="0" applyFill="1"/>
    <xf numFmtId="3" fontId="3" fillId="3" borderId="0" xfId="0" applyNumberFormat="1" applyFont="1" applyFill="1" applyAlignment="1">
      <alignment horizontal="center"/>
    </xf>
    <xf numFmtId="14" fontId="0" fillId="3" borderId="0" xfId="0" applyNumberFormat="1" applyFill="1"/>
    <xf numFmtId="3" fontId="0" fillId="10" borderId="37" xfId="0" applyNumberFormat="1" applyFill="1" applyBorder="1"/>
    <xf numFmtId="3" fontId="0" fillId="10" borderId="38" xfId="0" applyNumberFormat="1" applyFill="1" applyBorder="1"/>
    <xf numFmtId="3" fontId="0" fillId="10" borderId="39" xfId="0" applyNumberFormat="1" applyFill="1" applyBorder="1"/>
    <xf numFmtId="3" fontId="0" fillId="10" borderId="40" xfId="0" applyNumberFormat="1" applyFill="1" applyBorder="1"/>
    <xf numFmtId="3" fontId="7" fillId="9" borderId="41" xfId="1" applyNumberFormat="1" applyFont="1" applyFill="1" applyBorder="1"/>
    <xf numFmtId="3" fontId="7" fillId="9" borderId="42" xfId="1" applyNumberFormat="1" applyFont="1" applyFill="1" applyBorder="1"/>
    <xf numFmtId="3" fontId="7" fillId="9" borderId="43" xfId="1" applyNumberFormat="1" applyFont="1" applyFill="1" applyBorder="1"/>
    <xf numFmtId="3" fontId="7" fillId="9" borderId="44" xfId="1" applyNumberFormat="1" applyFont="1" applyFill="1" applyBorder="1"/>
    <xf numFmtId="3" fontId="7" fillId="9" borderId="45" xfId="1" applyNumberFormat="1" applyFont="1" applyFill="1" applyBorder="1"/>
    <xf numFmtId="3" fontId="7" fillId="9" borderId="46" xfId="1" applyNumberFormat="1" applyFont="1" applyFill="1" applyBorder="1"/>
    <xf numFmtId="3" fontId="7" fillId="9" borderId="47" xfId="1" applyNumberFormat="1" applyFont="1" applyFill="1" applyBorder="1"/>
    <xf numFmtId="3" fontId="7" fillId="9" borderId="48" xfId="1" applyNumberFormat="1" applyFont="1" applyFill="1" applyBorder="1"/>
    <xf numFmtId="3" fontId="7" fillId="9" borderId="49" xfId="1" applyNumberFormat="1" applyFont="1" applyFill="1" applyBorder="1"/>
    <xf numFmtId="0" fontId="0" fillId="3" borderId="8" xfId="0" applyFill="1" applyBorder="1"/>
    <xf numFmtId="0" fontId="0" fillId="3" borderId="7" xfId="0" applyFill="1" applyBorder="1" applyAlignment="1">
      <alignment horizontal="center" vertical="center"/>
    </xf>
    <xf numFmtId="0" fontId="0" fillId="3" borderId="7" xfId="0"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0" fillId="3" borderId="3" xfId="0" applyFill="1" applyBorder="1" applyAlignment="1">
      <alignment horizontal="center" vertical="center" wrapText="1"/>
    </xf>
    <xf numFmtId="0" fontId="2" fillId="3" borderId="3" xfId="0" applyFont="1" applyFill="1" applyBorder="1" applyAlignment="1">
      <alignment horizontal="center" vertical="center" wrapText="1"/>
    </xf>
    <xf numFmtId="0" fontId="0" fillId="3" borderId="0" xfId="0" applyFill="1" applyAlignment="1">
      <alignment horizontal="center" vertical="center"/>
    </xf>
    <xf numFmtId="0" fontId="0" fillId="3" borderId="1" xfId="0" applyFill="1" applyBorder="1" applyAlignment="1">
      <alignment horizontal="center" vertical="center" wrapText="1"/>
    </xf>
    <xf numFmtId="0" fontId="0" fillId="3" borderId="2" xfId="0" applyFill="1" applyBorder="1" applyAlignment="1">
      <alignment horizontal="center" vertical="center" wrapText="1"/>
    </xf>
    <xf numFmtId="0" fontId="0" fillId="3" borderId="5" xfId="0" applyFill="1" applyBorder="1"/>
    <xf numFmtId="0" fontId="3" fillId="3" borderId="5" xfId="0" applyFont="1" applyFill="1" applyBorder="1" applyAlignment="1">
      <alignment horizontal="center"/>
    </xf>
    <xf numFmtId="0" fontId="11" fillId="3" borderId="6" xfId="0" applyFont="1" applyFill="1" applyBorder="1" applyAlignment="1">
      <alignment horizontal="center"/>
    </xf>
    <xf numFmtId="0" fontId="3" fillId="3" borderId="15" xfId="0" applyFont="1" applyFill="1" applyBorder="1" applyAlignment="1">
      <alignment horizontal="center"/>
    </xf>
    <xf numFmtId="0" fontId="3" fillId="3" borderId="7" xfId="0" applyFont="1" applyFill="1" applyBorder="1" applyAlignment="1">
      <alignment horizontal="center"/>
    </xf>
    <xf numFmtId="0" fontId="3" fillId="3" borderId="8" xfId="0" applyFont="1" applyFill="1" applyBorder="1" applyAlignment="1">
      <alignment horizontal="center"/>
    </xf>
    <xf numFmtId="0" fontId="3" fillId="3" borderId="11" xfId="0" applyFont="1" applyFill="1" applyBorder="1" applyAlignment="1">
      <alignment horizontal="center"/>
    </xf>
    <xf numFmtId="0" fontId="0" fillId="3" borderId="6" xfId="0" applyFill="1" applyBorder="1"/>
    <xf numFmtId="3" fontId="10" fillId="3" borderId="13" xfId="0" applyNumberFormat="1" applyFont="1" applyFill="1" applyBorder="1"/>
    <xf numFmtId="3" fontId="10" fillId="3" borderId="16" xfId="0" applyNumberFormat="1" applyFont="1" applyFill="1" applyBorder="1"/>
    <xf numFmtId="3" fontId="10" fillId="3" borderId="10" xfId="0" applyNumberFormat="1" applyFont="1" applyFill="1" applyBorder="1"/>
    <xf numFmtId="3" fontId="0" fillId="3" borderId="10" xfId="0" applyNumberFormat="1" applyFill="1" applyBorder="1"/>
    <xf numFmtId="3" fontId="2" fillId="3" borderId="9" xfId="0" applyNumberFormat="1" applyFont="1" applyFill="1" applyBorder="1"/>
    <xf numFmtId="3" fontId="0" fillId="3" borderId="14" xfId="0" applyNumberFormat="1" applyFill="1" applyBorder="1"/>
    <xf numFmtId="3" fontId="0" fillId="3" borderId="9" xfId="0" applyNumberFormat="1" applyFill="1" applyBorder="1"/>
    <xf numFmtId="3" fontId="0" fillId="3" borderId="13" xfId="0" applyNumberFormat="1" applyFill="1" applyBorder="1"/>
    <xf numFmtId="3" fontId="0" fillId="3" borderId="16" xfId="0" applyNumberFormat="1" applyFill="1" applyBorder="1"/>
    <xf numFmtId="0" fontId="0" fillId="3" borderId="16" xfId="0" applyFill="1" applyBorder="1"/>
    <xf numFmtId="0" fontId="0" fillId="3" borderId="10" xfId="0" applyFill="1" applyBorder="1"/>
    <xf numFmtId="3" fontId="10" fillId="3" borderId="14" xfId="0" applyNumberFormat="1" applyFont="1" applyFill="1" applyBorder="1"/>
    <xf numFmtId="3" fontId="10" fillId="3" borderId="0" xfId="0" applyNumberFormat="1" applyFont="1" applyFill="1"/>
    <xf numFmtId="3" fontId="10" fillId="3" borderId="9" xfId="0" applyNumberFormat="1" applyFont="1" applyFill="1" applyBorder="1"/>
    <xf numFmtId="0" fontId="0" fillId="3" borderId="14" xfId="0" applyFill="1" applyBorder="1"/>
    <xf numFmtId="0" fontId="0" fillId="3" borderId="9" xfId="0" applyFill="1" applyBorder="1"/>
    <xf numFmtId="0" fontId="0" fillId="9" borderId="0" xfId="0" applyFill="1"/>
    <xf numFmtId="3" fontId="7" fillId="6" borderId="0" xfId="1" applyNumberFormat="1" applyFont="1" applyFill="1" applyBorder="1" applyProtection="1">
      <protection locked="0"/>
    </xf>
    <xf numFmtId="0" fontId="8" fillId="7" borderId="7" xfId="0" applyFont="1" applyFill="1" applyBorder="1" applyAlignment="1">
      <alignment horizontal="center" wrapText="1"/>
    </xf>
    <xf numFmtId="0" fontId="0" fillId="0" borderId="50" xfId="0" applyBorder="1" applyAlignment="1">
      <alignment horizontal="center" vertical="top" wrapText="1"/>
    </xf>
    <xf numFmtId="0" fontId="0" fillId="0" borderId="51" xfId="0" applyBorder="1" applyAlignment="1">
      <alignment horizontal="center" vertical="top" wrapText="1"/>
    </xf>
    <xf numFmtId="0" fontId="0" fillId="0" borderId="25" xfId="0" applyBorder="1" applyAlignment="1">
      <alignment horizontal="center" vertical="top" wrapText="1"/>
    </xf>
    <xf numFmtId="0" fontId="0" fillId="0" borderId="35" xfId="0" applyBorder="1" applyAlignment="1">
      <alignment horizontal="center" vertical="top" wrapText="1"/>
    </xf>
    <xf numFmtId="0" fontId="0" fillId="0" borderId="52" xfId="0" applyBorder="1"/>
    <xf numFmtId="0" fontId="0" fillId="0" borderId="53" xfId="0" applyBorder="1"/>
    <xf numFmtId="0" fontId="0" fillId="0" borderId="23" xfId="0" applyBorder="1"/>
    <xf numFmtId="14" fontId="7" fillId="11" borderId="0" xfId="0" applyNumberFormat="1" applyFont="1" applyFill="1"/>
    <xf numFmtId="14" fontId="7" fillId="11" borderId="8" xfId="0" applyNumberFormat="1" applyFont="1" applyFill="1" applyBorder="1"/>
    <xf numFmtId="0" fontId="0" fillId="11" borderId="10" xfId="0" applyFill="1" applyBorder="1" applyAlignment="1">
      <alignment horizontal="right"/>
    </xf>
    <xf numFmtId="14" fontId="0" fillId="11" borderId="11" xfId="0" applyNumberFormat="1" applyFill="1" applyBorder="1"/>
    <xf numFmtId="0" fontId="0" fillId="11" borderId="0" xfId="0" applyFill="1"/>
    <xf numFmtId="0" fontId="2" fillId="0" borderId="0" xfId="0" applyFont="1" applyAlignment="1">
      <alignment horizontal="center"/>
    </xf>
    <xf numFmtId="171" fontId="2" fillId="0" borderId="0" xfId="0" applyNumberFormat="1" applyFont="1"/>
    <xf numFmtId="172" fontId="2" fillId="0" borderId="0" xfId="0" applyNumberFormat="1" applyFont="1"/>
    <xf numFmtId="3" fontId="2" fillId="0" borderId="0" xfId="0" applyNumberFormat="1" applyFont="1"/>
    <xf numFmtId="4" fontId="2" fillId="0" borderId="0" xfId="0" applyNumberFormat="1" applyFont="1"/>
    <xf numFmtId="166" fontId="2" fillId="0" borderId="0" xfId="0" applyNumberFormat="1" applyFont="1"/>
    <xf numFmtId="170" fontId="2" fillId="0" borderId="0" xfId="0" applyNumberFormat="1" applyFont="1"/>
    <xf numFmtId="173" fontId="2" fillId="0" borderId="0" xfId="0" applyNumberFormat="1" applyFont="1"/>
    <xf numFmtId="43" fontId="0" fillId="0" borderId="0" xfId="3" applyFont="1"/>
    <xf numFmtId="174" fontId="0" fillId="0" borderId="0" xfId="3" applyNumberFormat="1" applyFont="1"/>
    <xf numFmtId="175" fontId="0" fillId="0" borderId="0" xfId="3" applyNumberFormat="1" applyFont="1"/>
    <xf numFmtId="174" fontId="2" fillId="0" borderId="0" xfId="3" applyNumberFormat="1" applyFont="1"/>
    <xf numFmtId="175" fontId="2" fillId="0" borderId="0" xfId="3" applyNumberFormat="1" applyFont="1"/>
    <xf numFmtId="43" fontId="2" fillId="0" borderId="0" xfId="3" applyFont="1"/>
    <xf numFmtId="175" fontId="0" fillId="0" borderId="0" xfId="0" applyNumberFormat="1"/>
    <xf numFmtId="43" fontId="0" fillId="0" borderId="0" xfId="0" applyNumberFormat="1"/>
    <xf numFmtId="176" fontId="0" fillId="0" borderId="0" xfId="0" applyNumberFormat="1"/>
    <xf numFmtId="177" fontId="0" fillId="0" borderId="0" xfId="0" applyNumberFormat="1"/>
    <xf numFmtId="178" fontId="0" fillId="0" borderId="0" xfId="0" applyNumberFormat="1"/>
    <xf numFmtId="3" fontId="0" fillId="3" borderId="0" xfId="0" applyNumberFormat="1" applyFill="1" applyAlignment="1">
      <alignment horizontal="center"/>
    </xf>
    <xf numFmtId="43" fontId="7" fillId="9" borderId="41" xfId="3" applyFont="1" applyFill="1" applyBorder="1"/>
    <xf numFmtId="43" fontId="7" fillId="3" borderId="41" xfId="3" applyFont="1" applyFill="1" applyBorder="1"/>
    <xf numFmtId="167" fontId="10" fillId="3" borderId="0" xfId="1" applyNumberFormat="1" applyFont="1" applyFill="1" applyBorder="1"/>
    <xf numFmtId="3" fontId="7" fillId="3" borderId="48" xfId="1" applyNumberFormat="1" applyFont="1" applyFill="1" applyBorder="1"/>
    <xf numFmtId="3" fontId="7" fillId="3" borderId="49" xfId="1" applyNumberFormat="1" applyFont="1" applyFill="1" applyBorder="1"/>
    <xf numFmtId="176" fontId="0" fillId="3" borderId="0" xfId="0" applyNumberFormat="1" applyFill="1"/>
    <xf numFmtId="176" fontId="0" fillId="3" borderId="0" xfId="3" applyNumberFormat="1" applyFont="1" applyFill="1"/>
    <xf numFmtId="179" fontId="0" fillId="3" borderId="0" xfId="0" applyNumberFormat="1" applyFill="1"/>
    <xf numFmtId="0" fontId="0" fillId="3" borderId="0" xfId="0" applyFill="1" applyAlignment="1">
      <alignment horizontal="center" wrapText="1"/>
    </xf>
    <xf numFmtId="0" fontId="0" fillId="0" borderId="0" xfId="0" applyAlignment="1">
      <alignment horizontal="center"/>
    </xf>
    <xf numFmtId="0" fontId="10" fillId="3" borderId="1" xfId="0" applyFont="1" applyFill="1" applyBorder="1" applyAlignment="1">
      <alignment horizontal="center"/>
    </xf>
    <xf numFmtId="0" fontId="10" fillId="3" borderId="2" xfId="0" applyFont="1" applyFill="1" applyBorder="1" applyAlignment="1">
      <alignment horizontal="center"/>
    </xf>
    <xf numFmtId="0" fontId="10" fillId="3" borderId="3" xfId="0" applyFont="1" applyFill="1" applyBorder="1" applyAlignment="1">
      <alignment horizontal="center"/>
    </xf>
    <xf numFmtId="0" fontId="0" fillId="0" borderId="0" xfId="0" applyAlignment="1">
      <alignment horizontal="center"/>
    </xf>
    <xf numFmtId="0" fontId="8" fillId="7" borderId="0" xfId="0" applyFont="1" applyFill="1" applyAlignment="1">
      <alignment horizontal="center"/>
    </xf>
    <xf numFmtId="0" fontId="0" fillId="6" borderId="36" xfId="0" applyFill="1" applyBorder="1" applyAlignment="1">
      <alignment horizontal="center"/>
    </xf>
    <xf numFmtId="0" fontId="18" fillId="12" borderId="0" xfId="0" applyFont="1" applyFill="1" applyAlignment="1">
      <alignment horizontal="center" vertical="center" wrapText="1"/>
    </xf>
    <xf numFmtId="0" fontId="8" fillId="4" borderId="1"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16" fillId="7" borderId="4" xfId="0" applyFont="1" applyFill="1" applyBorder="1" applyAlignment="1">
      <alignment horizontal="center" vertical="center" textRotation="90" wrapText="1"/>
    </xf>
    <xf numFmtId="0" fontId="16" fillId="7" borderId="6" xfId="0" applyFont="1" applyFill="1" applyBorder="1" applyAlignment="1">
      <alignment horizontal="center" vertical="center" textRotation="90"/>
    </xf>
    <xf numFmtId="0" fontId="16" fillId="7" borderId="5" xfId="0" applyFont="1" applyFill="1" applyBorder="1" applyAlignment="1">
      <alignment horizontal="center" vertical="center" textRotation="90"/>
    </xf>
    <xf numFmtId="0" fontId="8" fillId="7" borderId="1" xfId="0" applyFont="1" applyFill="1" applyBorder="1" applyAlignment="1">
      <alignment horizontal="center"/>
    </xf>
    <xf numFmtId="0" fontId="8" fillId="7" borderId="3" xfId="0" applyFont="1" applyFill="1" applyBorder="1" applyAlignment="1">
      <alignment horizontal="center"/>
    </xf>
    <xf numFmtId="0" fontId="8" fillId="4" borderId="1" xfId="0" applyFont="1" applyFill="1" applyBorder="1" applyAlignment="1">
      <alignment horizontal="center"/>
    </xf>
    <xf numFmtId="0" fontId="8" fillId="4" borderId="3" xfId="0" applyFont="1" applyFill="1" applyBorder="1" applyAlignment="1">
      <alignment horizontal="center"/>
    </xf>
    <xf numFmtId="0" fontId="8" fillId="7" borderId="2" xfId="0" applyFont="1" applyFill="1" applyBorder="1" applyAlignment="1">
      <alignment horizontal="center"/>
    </xf>
    <xf numFmtId="0" fontId="0" fillId="3" borderId="0" xfId="0" applyFill="1" applyAlignment="1">
      <alignment horizontal="center" wrapText="1"/>
    </xf>
    <xf numFmtId="0" fontId="8" fillId="7" borderId="13" xfId="0" applyFont="1" applyFill="1" applyBorder="1" applyAlignment="1">
      <alignment horizontal="center"/>
    </xf>
    <xf numFmtId="0" fontId="8" fillId="7" borderId="16" xfId="0" applyFont="1" applyFill="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cellXfs>
  <cellStyles count="4">
    <cellStyle name="Indata" xfId="1" builtinId="20"/>
    <cellStyle name="Normal" xfId="0" builtinId="0"/>
    <cellStyle name="Procent" xfId="2" builtinId="5"/>
    <cellStyle name="Tusental" xfId="3" builtinId="3"/>
  </cellStyles>
  <dxfs count="9">
    <dxf>
      <font>
        <color rgb="FF9C0006"/>
      </font>
      <fill>
        <patternFill>
          <bgColor rgb="FFFFC7CE"/>
        </patternFill>
      </fill>
    </dxf>
    <dxf>
      <font>
        <color rgb="FF9C0006"/>
      </font>
      <fill>
        <patternFill>
          <bgColor rgb="FFFFC7CE"/>
        </patternFill>
      </fill>
    </dxf>
    <dxf>
      <fill>
        <patternFill>
          <bgColor theme="5"/>
        </patternFill>
      </fill>
    </dxf>
    <dxf>
      <fill>
        <patternFill>
          <bgColor theme="5" tint="0.39994506668294322"/>
        </patternFill>
      </fill>
    </dxf>
    <dxf>
      <fill>
        <patternFill>
          <bgColor theme="5" tint="0.39994506668294322"/>
        </patternFill>
      </fill>
    </dxf>
    <dxf>
      <font>
        <u val="double"/>
      </font>
      <fill>
        <patternFill patternType="none">
          <bgColor auto="1"/>
        </patternFill>
      </fill>
    </dxf>
    <dxf>
      <font>
        <color theme="4"/>
      </font>
    </dxf>
    <dxf>
      <font>
        <color rgb="FF00B050"/>
      </font>
      <fill>
        <patternFill patternType="none">
          <bgColor auto="1"/>
        </patternFill>
      </fill>
    </dxf>
    <dxf>
      <fill>
        <patternFill>
          <bgColor theme="5" tint="0.39994506668294322"/>
        </patternFill>
      </fill>
    </dxf>
  </dxfs>
  <tableStyles count="0" defaultTableStyle="TableStyleMedium2" defaultPivotStyle="PivotStyleLight16"/>
  <colors>
    <mruColors>
      <color rgb="FFB8E08C"/>
      <color rgb="FFF0E6FF"/>
      <color rgb="FFFFEBCD"/>
      <color rgb="FFFFD796"/>
      <color rgb="FFF5F0FF"/>
      <color rgb="FFDCC8FF"/>
      <color rgb="FFB996E6"/>
      <color rgb="FFCD5A00"/>
      <color rgb="FFFFBE64"/>
      <color rgb="FFFFF5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522044526507396E-2"/>
          <c:y val="3.536386915257031E-2"/>
          <c:w val="0.91462015298483257"/>
          <c:h val="0.76946084621693434"/>
        </c:manualLayout>
      </c:layout>
      <c:areaChart>
        <c:grouping val="stacked"/>
        <c:varyColors val="0"/>
        <c:ser>
          <c:idx val="0"/>
          <c:order val="0"/>
          <c:tx>
            <c:strRef>
              <c:f>Uttag!$AX$3</c:f>
              <c:strCache>
                <c:ptCount val="1"/>
                <c:pt idx="0">
                  <c:v>Årskap.</c:v>
                </c:pt>
              </c:strCache>
            </c:strRef>
          </c:tx>
          <c:spPr>
            <a:solidFill>
              <a:schemeClr val="accent1"/>
            </a:solidFill>
            <a:ln>
              <a:noFill/>
            </a:ln>
            <a:effectLst/>
          </c:spPr>
          <c:cat>
            <c:numRef>
              <c:f>Uttag!$D$5:$D$369</c:f>
              <c:numCache>
                <c:formatCode>d\-mmm</c:formatCode>
                <c:ptCount val="365"/>
                <c:pt idx="0">
                  <c:v>46296</c:v>
                </c:pt>
                <c:pt idx="1">
                  <c:v>46297</c:v>
                </c:pt>
                <c:pt idx="2">
                  <c:v>46298</c:v>
                </c:pt>
                <c:pt idx="3">
                  <c:v>46299</c:v>
                </c:pt>
                <c:pt idx="4">
                  <c:v>46300</c:v>
                </c:pt>
                <c:pt idx="5">
                  <c:v>46301</c:v>
                </c:pt>
                <c:pt idx="6">
                  <c:v>46302</c:v>
                </c:pt>
                <c:pt idx="7">
                  <c:v>46303</c:v>
                </c:pt>
                <c:pt idx="8">
                  <c:v>46304</c:v>
                </c:pt>
                <c:pt idx="9">
                  <c:v>46305</c:v>
                </c:pt>
                <c:pt idx="10">
                  <c:v>46306</c:v>
                </c:pt>
                <c:pt idx="11">
                  <c:v>46307</c:v>
                </c:pt>
                <c:pt idx="12">
                  <c:v>46308</c:v>
                </c:pt>
                <c:pt idx="13">
                  <c:v>46309</c:v>
                </c:pt>
                <c:pt idx="14">
                  <c:v>46310</c:v>
                </c:pt>
                <c:pt idx="15">
                  <c:v>46311</c:v>
                </c:pt>
                <c:pt idx="16">
                  <c:v>46312</c:v>
                </c:pt>
                <c:pt idx="17">
                  <c:v>46313</c:v>
                </c:pt>
                <c:pt idx="18">
                  <c:v>46314</c:v>
                </c:pt>
                <c:pt idx="19">
                  <c:v>46315</c:v>
                </c:pt>
                <c:pt idx="20">
                  <c:v>46316</c:v>
                </c:pt>
                <c:pt idx="21">
                  <c:v>46317</c:v>
                </c:pt>
                <c:pt idx="22">
                  <c:v>46318</c:v>
                </c:pt>
                <c:pt idx="23">
                  <c:v>46319</c:v>
                </c:pt>
                <c:pt idx="24">
                  <c:v>46320</c:v>
                </c:pt>
                <c:pt idx="25">
                  <c:v>46321</c:v>
                </c:pt>
                <c:pt idx="26">
                  <c:v>46322</c:v>
                </c:pt>
                <c:pt idx="27">
                  <c:v>46323</c:v>
                </c:pt>
                <c:pt idx="28">
                  <c:v>46324</c:v>
                </c:pt>
                <c:pt idx="29">
                  <c:v>46325</c:v>
                </c:pt>
                <c:pt idx="30">
                  <c:v>46326</c:v>
                </c:pt>
                <c:pt idx="31">
                  <c:v>46327</c:v>
                </c:pt>
                <c:pt idx="32">
                  <c:v>46328</c:v>
                </c:pt>
                <c:pt idx="33">
                  <c:v>46329</c:v>
                </c:pt>
                <c:pt idx="34">
                  <c:v>46330</c:v>
                </c:pt>
                <c:pt idx="35">
                  <c:v>46331</c:v>
                </c:pt>
                <c:pt idx="36">
                  <c:v>46332</c:v>
                </c:pt>
                <c:pt idx="37">
                  <c:v>46333</c:v>
                </c:pt>
                <c:pt idx="38">
                  <c:v>46334</c:v>
                </c:pt>
                <c:pt idx="39">
                  <c:v>46335</c:v>
                </c:pt>
                <c:pt idx="40">
                  <c:v>46336</c:v>
                </c:pt>
                <c:pt idx="41">
                  <c:v>46337</c:v>
                </c:pt>
                <c:pt idx="42">
                  <c:v>46338</c:v>
                </c:pt>
                <c:pt idx="43">
                  <c:v>46339</c:v>
                </c:pt>
                <c:pt idx="44">
                  <c:v>46340</c:v>
                </c:pt>
                <c:pt idx="45">
                  <c:v>46341</c:v>
                </c:pt>
                <c:pt idx="46">
                  <c:v>46342</c:v>
                </c:pt>
                <c:pt idx="47">
                  <c:v>46343</c:v>
                </c:pt>
                <c:pt idx="48">
                  <c:v>46344</c:v>
                </c:pt>
                <c:pt idx="49">
                  <c:v>46345</c:v>
                </c:pt>
                <c:pt idx="50">
                  <c:v>46346</c:v>
                </c:pt>
                <c:pt idx="51">
                  <c:v>46347</c:v>
                </c:pt>
                <c:pt idx="52">
                  <c:v>46348</c:v>
                </c:pt>
                <c:pt idx="53">
                  <c:v>46349</c:v>
                </c:pt>
                <c:pt idx="54">
                  <c:v>46350</c:v>
                </c:pt>
                <c:pt idx="55">
                  <c:v>46351</c:v>
                </c:pt>
                <c:pt idx="56">
                  <c:v>46352</c:v>
                </c:pt>
                <c:pt idx="57">
                  <c:v>46353</c:v>
                </c:pt>
                <c:pt idx="58">
                  <c:v>46354</c:v>
                </c:pt>
                <c:pt idx="59">
                  <c:v>46355</c:v>
                </c:pt>
                <c:pt idx="60">
                  <c:v>46356</c:v>
                </c:pt>
                <c:pt idx="61">
                  <c:v>46357</c:v>
                </c:pt>
                <c:pt idx="62">
                  <c:v>46358</c:v>
                </c:pt>
                <c:pt idx="63">
                  <c:v>46359</c:v>
                </c:pt>
                <c:pt idx="64">
                  <c:v>46360</c:v>
                </c:pt>
                <c:pt idx="65">
                  <c:v>46361</c:v>
                </c:pt>
                <c:pt idx="66">
                  <c:v>46362</c:v>
                </c:pt>
                <c:pt idx="67">
                  <c:v>46363</c:v>
                </c:pt>
                <c:pt idx="68">
                  <c:v>46364</c:v>
                </c:pt>
                <c:pt idx="69">
                  <c:v>46365</c:v>
                </c:pt>
                <c:pt idx="70">
                  <c:v>46366</c:v>
                </c:pt>
                <c:pt idx="71">
                  <c:v>46367</c:v>
                </c:pt>
                <c:pt idx="72">
                  <c:v>46368</c:v>
                </c:pt>
                <c:pt idx="73">
                  <c:v>46369</c:v>
                </c:pt>
                <c:pt idx="74">
                  <c:v>46370</c:v>
                </c:pt>
                <c:pt idx="75">
                  <c:v>46371</c:v>
                </c:pt>
                <c:pt idx="76">
                  <c:v>46372</c:v>
                </c:pt>
                <c:pt idx="77">
                  <c:v>46373</c:v>
                </c:pt>
                <c:pt idx="78">
                  <c:v>46374</c:v>
                </c:pt>
                <c:pt idx="79">
                  <c:v>46375</c:v>
                </c:pt>
                <c:pt idx="80">
                  <c:v>46376</c:v>
                </c:pt>
                <c:pt idx="81">
                  <c:v>46377</c:v>
                </c:pt>
                <c:pt idx="82">
                  <c:v>46378</c:v>
                </c:pt>
                <c:pt idx="83">
                  <c:v>46379</c:v>
                </c:pt>
                <c:pt idx="84">
                  <c:v>46380</c:v>
                </c:pt>
                <c:pt idx="85">
                  <c:v>46381</c:v>
                </c:pt>
                <c:pt idx="86">
                  <c:v>46382</c:v>
                </c:pt>
                <c:pt idx="87">
                  <c:v>46383</c:v>
                </c:pt>
                <c:pt idx="88">
                  <c:v>46384</c:v>
                </c:pt>
                <c:pt idx="89">
                  <c:v>46385</c:v>
                </c:pt>
                <c:pt idx="90">
                  <c:v>46386</c:v>
                </c:pt>
                <c:pt idx="91">
                  <c:v>46387</c:v>
                </c:pt>
                <c:pt idx="92">
                  <c:v>46388</c:v>
                </c:pt>
                <c:pt idx="93">
                  <c:v>46389</c:v>
                </c:pt>
                <c:pt idx="94">
                  <c:v>46390</c:v>
                </c:pt>
                <c:pt idx="95">
                  <c:v>46391</c:v>
                </c:pt>
                <c:pt idx="96">
                  <c:v>46392</c:v>
                </c:pt>
                <c:pt idx="97">
                  <c:v>46393</c:v>
                </c:pt>
                <c:pt idx="98">
                  <c:v>46394</c:v>
                </c:pt>
                <c:pt idx="99">
                  <c:v>46395</c:v>
                </c:pt>
                <c:pt idx="100">
                  <c:v>46396</c:v>
                </c:pt>
                <c:pt idx="101">
                  <c:v>46397</c:v>
                </c:pt>
                <c:pt idx="102">
                  <c:v>46398</c:v>
                </c:pt>
                <c:pt idx="103">
                  <c:v>46399</c:v>
                </c:pt>
                <c:pt idx="104">
                  <c:v>46400</c:v>
                </c:pt>
                <c:pt idx="105">
                  <c:v>46401</c:v>
                </c:pt>
                <c:pt idx="106">
                  <c:v>46402</c:v>
                </c:pt>
                <c:pt idx="107">
                  <c:v>46403</c:v>
                </c:pt>
                <c:pt idx="108">
                  <c:v>46404</c:v>
                </c:pt>
                <c:pt idx="109">
                  <c:v>46405</c:v>
                </c:pt>
                <c:pt idx="110">
                  <c:v>46406</c:v>
                </c:pt>
                <c:pt idx="111">
                  <c:v>46407</c:v>
                </c:pt>
                <c:pt idx="112">
                  <c:v>46408</c:v>
                </c:pt>
                <c:pt idx="113">
                  <c:v>46409</c:v>
                </c:pt>
                <c:pt idx="114">
                  <c:v>46410</c:v>
                </c:pt>
                <c:pt idx="115">
                  <c:v>46411</c:v>
                </c:pt>
                <c:pt idx="116">
                  <c:v>46412</c:v>
                </c:pt>
                <c:pt idx="117">
                  <c:v>46413</c:v>
                </c:pt>
                <c:pt idx="118">
                  <c:v>46414</c:v>
                </c:pt>
                <c:pt idx="119">
                  <c:v>46415</c:v>
                </c:pt>
                <c:pt idx="120">
                  <c:v>46416</c:v>
                </c:pt>
                <c:pt idx="121">
                  <c:v>46417</c:v>
                </c:pt>
                <c:pt idx="122">
                  <c:v>46418</c:v>
                </c:pt>
                <c:pt idx="123">
                  <c:v>46419</c:v>
                </c:pt>
                <c:pt idx="124">
                  <c:v>46420</c:v>
                </c:pt>
                <c:pt idx="125">
                  <c:v>46421</c:v>
                </c:pt>
                <c:pt idx="126">
                  <c:v>46422</c:v>
                </c:pt>
                <c:pt idx="127">
                  <c:v>46423</c:v>
                </c:pt>
                <c:pt idx="128">
                  <c:v>46424</c:v>
                </c:pt>
                <c:pt idx="129">
                  <c:v>46425</c:v>
                </c:pt>
                <c:pt idx="130">
                  <c:v>46426</c:v>
                </c:pt>
                <c:pt idx="131">
                  <c:v>46427</c:v>
                </c:pt>
                <c:pt idx="132">
                  <c:v>46428</c:v>
                </c:pt>
                <c:pt idx="133">
                  <c:v>46429</c:v>
                </c:pt>
                <c:pt idx="134">
                  <c:v>46430</c:v>
                </c:pt>
                <c:pt idx="135">
                  <c:v>46431</c:v>
                </c:pt>
                <c:pt idx="136">
                  <c:v>46432</c:v>
                </c:pt>
                <c:pt idx="137">
                  <c:v>46433</c:v>
                </c:pt>
                <c:pt idx="138">
                  <c:v>46434</c:v>
                </c:pt>
                <c:pt idx="139">
                  <c:v>46435</c:v>
                </c:pt>
                <c:pt idx="140">
                  <c:v>46436</c:v>
                </c:pt>
                <c:pt idx="141">
                  <c:v>46437</c:v>
                </c:pt>
                <c:pt idx="142">
                  <c:v>46438</c:v>
                </c:pt>
                <c:pt idx="143">
                  <c:v>46439</c:v>
                </c:pt>
                <c:pt idx="144">
                  <c:v>46440</c:v>
                </c:pt>
                <c:pt idx="145">
                  <c:v>46441</c:v>
                </c:pt>
                <c:pt idx="146">
                  <c:v>46442</c:v>
                </c:pt>
                <c:pt idx="147">
                  <c:v>46443</c:v>
                </c:pt>
                <c:pt idx="148">
                  <c:v>46444</c:v>
                </c:pt>
                <c:pt idx="149">
                  <c:v>46445</c:v>
                </c:pt>
                <c:pt idx="150">
                  <c:v>46446</c:v>
                </c:pt>
                <c:pt idx="151">
                  <c:v>46447</c:v>
                </c:pt>
                <c:pt idx="152">
                  <c:v>46448</c:v>
                </c:pt>
                <c:pt idx="153">
                  <c:v>46449</c:v>
                </c:pt>
                <c:pt idx="154">
                  <c:v>46450</c:v>
                </c:pt>
                <c:pt idx="155">
                  <c:v>46451</c:v>
                </c:pt>
                <c:pt idx="156">
                  <c:v>46452</c:v>
                </c:pt>
                <c:pt idx="157">
                  <c:v>46453</c:v>
                </c:pt>
                <c:pt idx="158">
                  <c:v>46454</c:v>
                </c:pt>
                <c:pt idx="159">
                  <c:v>46455</c:v>
                </c:pt>
                <c:pt idx="160">
                  <c:v>46456</c:v>
                </c:pt>
                <c:pt idx="161">
                  <c:v>46457</c:v>
                </c:pt>
                <c:pt idx="162">
                  <c:v>46458</c:v>
                </c:pt>
                <c:pt idx="163">
                  <c:v>46459</c:v>
                </c:pt>
                <c:pt idx="164">
                  <c:v>46460</c:v>
                </c:pt>
                <c:pt idx="165">
                  <c:v>46461</c:v>
                </c:pt>
                <c:pt idx="166">
                  <c:v>46462</c:v>
                </c:pt>
                <c:pt idx="167">
                  <c:v>46463</c:v>
                </c:pt>
                <c:pt idx="168">
                  <c:v>46464</c:v>
                </c:pt>
                <c:pt idx="169">
                  <c:v>46465</c:v>
                </c:pt>
                <c:pt idx="170">
                  <c:v>46466</c:v>
                </c:pt>
                <c:pt idx="171">
                  <c:v>46467</c:v>
                </c:pt>
                <c:pt idx="172">
                  <c:v>46468</c:v>
                </c:pt>
                <c:pt idx="173">
                  <c:v>46469</c:v>
                </c:pt>
                <c:pt idx="174">
                  <c:v>46470</c:v>
                </c:pt>
                <c:pt idx="175">
                  <c:v>46471</c:v>
                </c:pt>
                <c:pt idx="176">
                  <c:v>46472</c:v>
                </c:pt>
                <c:pt idx="177">
                  <c:v>46473</c:v>
                </c:pt>
                <c:pt idx="178">
                  <c:v>46474</c:v>
                </c:pt>
                <c:pt idx="179">
                  <c:v>46475</c:v>
                </c:pt>
                <c:pt idx="180">
                  <c:v>46476</c:v>
                </c:pt>
                <c:pt idx="181">
                  <c:v>46477</c:v>
                </c:pt>
                <c:pt idx="182">
                  <c:v>46478</c:v>
                </c:pt>
                <c:pt idx="183">
                  <c:v>46479</c:v>
                </c:pt>
                <c:pt idx="184">
                  <c:v>46480</c:v>
                </c:pt>
                <c:pt idx="185">
                  <c:v>46481</c:v>
                </c:pt>
                <c:pt idx="186">
                  <c:v>46482</c:v>
                </c:pt>
                <c:pt idx="187">
                  <c:v>46483</c:v>
                </c:pt>
                <c:pt idx="188">
                  <c:v>46484</c:v>
                </c:pt>
                <c:pt idx="189">
                  <c:v>46485</c:v>
                </c:pt>
                <c:pt idx="190">
                  <c:v>46486</c:v>
                </c:pt>
                <c:pt idx="191">
                  <c:v>46487</c:v>
                </c:pt>
                <c:pt idx="192">
                  <c:v>46488</c:v>
                </c:pt>
                <c:pt idx="193">
                  <c:v>46489</c:v>
                </c:pt>
                <c:pt idx="194">
                  <c:v>46490</c:v>
                </c:pt>
                <c:pt idx="195">
                  <c:v>46491</c:v>
                </c:pt>
                <c:pt idx="196">
                  <c:v>46492</c:v>
                </c:pt>
                <c:pt idx="197">
                  <c:v>46493</c:v>
                </c:pt>
                <c:pt idx="198">
                  <c:v>46494</c:v>
                </c:pt>
                <c:pt idx="199">
                  <c:v>46495</c:v>
                </c:pt>
                <c:pt idx="200">
                  <c:v>46496</c:v>
                </c:pt>
                <c:pt idx="201">
                  <c:v>46497</c:v>
                </c:pt>
                <c:pt idx="202">
                  <c:v>46498</c:v>
                </c:pt>
                <c:pt idx="203">
                  <c:v>46499</c:v>
                </c:pt>
                <c:pt idx="204">
                  <c:v>46500</c:v>
                </c:pt>
                <c:pt idx="205">
                  <c:v>46501</c:v>
                </c:pt>
                <c:pt idx="206">
                  <c:v>46502</c:v>
                </c:pt>
                <c:pt idx="207">
                  <c:v>46503</c:v>
                </c:pt>
                <c:pt idx="208">
                  <c:v>46504</c:v>
                </c:pt>
                <c:pt idx="209">
                  <c:v>46505</c:v>
                </c:pt>
                <c:pt idx="210">
                  <c:v>46506</c:v>
                </c:pt>
                <c:pt idx="211">
                  <c:v>46507</c:v>
                </c:pt>
                <c:pt idx="212">
                  <c:v>46508</c:v>
                </c:pt>
                <c:pt idx="213">
                  <c:v>46509</c:v>
                </c:pt>
                <c:pt idx="214">
                  <c:v>46510</c:v>
                </c:pt>
                <c:pt idx="215">
                  <c:v>46511</c:v>
                </c:pt>
                <c:pt idx="216">
                  <c:v>46512</c:v>
                </c:pt>
                <c:pt idx="217">
                  <c:v>46513</c:v>
                </c:pt>
                <c:pt idx="218">
                  <c:v>46514</c:v>
                </c:pt>
                <c:pt idx="219">
                  <c:v>46515</c:v>
                </c:pt>
                <c:pt idx="220">
                  <c:v>46516</c:v>
                </c:pt>
                <c:pt idx="221">
                  <c:v>46517</c:v>
                </c:pt>
                <c:pt idx="222">
                  <c:v>46518</c:v>
                </c:pt>
                <c:pt idx="223">
                  <c:v>46519</c:v>
                </c:pt>
                <c:pt idx="224">
                  <c:v>46520</c:v>
                </c:pt>
                <c:pt idx="225">
                  <c:v>46521</c:v>
                </c:pt>
                <c:pt idx="226">
                  <c:v>46522</c:v>
                </c:pt>
                <c:pt idx="227">
                  <c:v>46523</c:v>
                </c:pt>
                <c:pt idx="228">
                  <c:v>46524</c:v>
                </c:pt>
                <c:pt idx="229">
                  <c:v>46525</c:v>
                </c:pt>
                <c:pt idx="230">
                  <c:v>46526</c:v>
                </c:pt>
                <c:pt idx="231">
                  <c:v>46527</c:v>
                </c:pt>
                <c:pt idx="232">
                  <c:v>46528</c:v>
                </c:pt>
                <c:pt idx="233">
                  <c:v>46529</c:v>
                </c:pt>
                <c:pt idx="234">
                  <c:v>46530</c:v>
                </c:pt>
                <c:pt idx="235">
                  <c:v>46531</c:v>
                </c:pt>
                <c:pt idx="236">
                  <c:v>46532</c:v>
                </c:pt>
                <c:pt idx="237">
                  <c:v>46533</c:v>
                </c:pt>
                <c:pt idx="238">
                  <c:v>46534</c:v>
                </c:pt>
                <c:pt idx="239">
                  <c:v>46535</c:v>
                </c:pt>
                <c:pt idx="240">
                  <c:v>46536</c:v>
                </c:pt>
                <c:pt idx="241">
                  <c:v>46537</c:v>
                </c:pt>
                <c:pt idx="242">
                  <c:v>46538</c:v>
                </c:pt>
                <c:pt idx="243">
                  <c:v>46539</c:v>
                </c:pt>
                <c:pt idx="244">
                  <c:v>46540</c:v>
                </c:pt>
                <c:pt idx="245">
                  <c:v>46541</c:v>
                </c:pt>
                <c:pt idx="246">
                  <c:v>46542</c:v>
                </c:pt>
                <c:pt idx="247">
                  <c:v>46543</c:v>
                </c:pt>
                <c:pt idx="248">
                  <c:v>46544</c:v>
                </c:pt>
                <c:pt idx="249">
                  <c:v>46545</c:v>
                </c:pt>
                <c:pt idx="250">
                  <c:v>46546</c:v>
                </c:pt>
                <c:pt idx="251">
                  <c:v>46547</c:v>
                </c:pt>
                <c:pt idx="252">
                  <c:v>46548</c:v>
                </c:pt>
                <c:pt idx="253">
                  <c:v>46549</c:v>
                </c:pt>
                <c:pt idx="254">
                  <c:v>46550</c:v>
                </c:pt>
                <c:pt idx="255">
                  <c:v>46551</c:v>
                </c:pt>
                <c:pt idx="256">
                  <c:v>46552</c:v>
                </c:pt>
                <c:pt idx="257">
                  <c:v>46553</c:v>
                </c:pt>
                <c:pt idx="258">
                  <c:v>46554</c:v>
                </c:pt>
                <c:pt idx="259">
                  <c:v>46555</c:v>
                </c:pt>
                <c:pt idx="260">
                  <c:v>46556</c:v>
                </c:pt>
                <c:pt idx="261">
                  <c:v>46557</c:v>
                </c:pt>
                <c:pt idx="262">
                  <c:v>46558</c:v>
                </c:pt>
                <c:pt idx="263">
                  <c:v>46559</c:v>
                </c:pt>
                <c:pt idx="264">
                  <c:v>46560</c:v>
                </c:pt>
                <c:pt idx="265">
                  <c:v>46561</c:v>
                </c:pt>
                <c:pt idx="266">
                  <c:v>46562</c:v>
                </c:pt>
                <c:pt idx="267">
                  <c:v>46563</c:v>
                </c:pt>
                <c:pt idx="268">
                  <c:v>46564</c:v>
                </c:pt>
                <c:pt idx="269">
                  <c:v>46565</c:v>
                </c:pt>
                <c:pt idx="270">
                  <c:v>46566</c:v>
                </c:pt>
                <c:pt idx="271">
                  <c:v>46567</c:v>
                </c:pt>
                <c:pt idx="272">
                  <c:v>46568</c:v>
                </c:pt>
                <c:pt idx="273">
                  <c:v>46569</c:v>
                </c:pt>
                <c:pt idx="274">
                  <c:v>46570</c:v>
                </c:pt>
                <c:pt idx="275">
                  <c:v>46571</c:v>
                </c:pt>
                <c:pt idx="276">
                  <c:v>46572</c:v>
                </c:pt>
                <c:pt idx="277">
                  <c:v>46573</c:v>
                </c:pt>
                <c:pt idx="278">
                  <c:v>46574</c:v>
                </c:pt>
                <c:pt idx="279">
                  <c:v>46575</c:v>
                </c:pt>
                <c:pt idx="280">
                  <c:v>46576</c:v>
                </c:pt>
                <c:pt idx="281">
                  <c:v>46577</c:v>
                </c:pt>
                <c:pt idx="282">
                  <c:v>46578</c:v>
                </c:pt>
                <c:pt idx="283">
                  <c:v>46579</c:v>
                </c:pt>
                <c:pt idx="284">
                  <c:v>46580</c:v>
                </c:pt>
                <c:pt idx="285">
                  <c:v>46581</c:v>
                </c:pt>
                <c:pt idx="286">
                  <c:v>46582</c:v>
                </c:pt>
                <c:pt idx="287">
                  <c:v>46583</c:v>
                </c:pt>
                <c:pt idx="288">
                  <c:v>46584</c:v>
                </c:pt>
                <c:pt idx="289">
                  <c:v>46585</c:v>
                </c:pt>
                <c:pt idx="290">
                  <c:v>46586</c:v>
                </c:pt>
                <c:pt idx="291">
                  <c:v>46587</c:v>
                </c:pt>
                <c:pt idx="292">
                  <c:v>46588</c:v>
                </c:pt>
                <c:pt idx="293">
                  <c:v>46589</c:v>
                </c:pt>
                <c:pt idx="294">
                  <c:v>46590</c:v>
                </c:pt>
                <c:pt idx="295">
                  <c:v>46591</c:v>
                </c:pt>
                <c:pt idx="296">
                  <c:v>46592</c:v>
                </c:pt>
                <c:pt idx="297">
                  <c:v>46593</c:v>
                </c:pt>
                <c:pt idx="298">
                  <c:v>46594</c:v>
                </c:pt>
                <c:pt idx="299">
                  <c:v>46595</c:v>
                </c:pt>
                <c:pt idx="300">
                  <c:v>46596</c:v>
                </c:pt>
                <c:pt idx="301">
                  <c:v>46597</c:v>
                </c:pt>
                <c:pt idx="302">
                  <c:v>46598</c:v>
                </c:pt>
                <c:pt idx="303">
                  <c:v>46599</c:v>
                </c:pt>
                <c:pt idx="304">
                  <c:v>46600</c:v>
                </c:pt>
                <c:pt idx="305">
                  <c:v>46601</c:v>
                </c:pt>
                <c:pt idx="306">
                  <c:v>46602</c:v>
                </c:pt>
                <c:pt idx="307">
                  <c:v>46603</c:v>
                </c:pt>
                <c:pt idx="308">
                  <c:v>46604</c:v>
                </c:pt>
                <c:pt idx="309">
                  <c:v>46605</c:v>
                </c:pt>
                <c:pt idx="310">
                  <c:v>46606</c:v>
                </c:pt>
                <c:pt idx="311">
                  <c:v>46607</c:v>
                </c:pt>
                <c:pt idx="312">
                  <c:v>46608</c:v>
                </c:pt>
                <c:pt idx="313">
                  <c:v>46609</c:v>
                </c:pt>
                <c:pt idx="314">
                  <c:v>46610</c:v>
                </c:pt>
                <c:pt idx="315">
                  <c:v>46611</c:v>
                </c:pt>
                <c:pt idx="316">
                  <c:v>46612</c:v>
                </c:pt>
                <c:pt idx="317">
                  <c:v>46613</c:v>
                </c:pt>
                <c:pt idx="318">
                  <c:v>46614</c:v>
                </c:pt>
                <c:pt idx="319">
                  <c:v>46615</c:v>
                </c:pt>
                <c:pt idx="320">
                  <c:v>46616</c:v>
                </c:pt>
                <c:pt idx="321">
                  <c:v>46617</c:v>
                </c:pt>
                <c:pt idx="322">
                  <c:v>46618</c:v>
                </c:pt>
                <c:pt idx="323">
                  <c:v>46619</c:v>
                </c:pt>
                <c:pt idx="324">
                  <c:v>46620</c:v>
                </c:pt>
                <c:pt idx="325">
                  <c:v>46621</c:v>
                </c:pt>
                <c:pt idx="326">
                  <c:v>46622</c:v>
                </c:pt>
                <c:pt idx="327">
                  <c:v>46623</c:v>
                </c:pt>
                <c:pt idx="328">
                  <c:v>46624</c:v>
                </c:pt>
                <c:pt idx="329">
                  <c:v>46625</c:v>
                </c:pt>
                <c:pt idx="330">
                  <c:v>46626</c:v>
                </c:pt>
                <c:pt idx="331">
                  <c:v>46627</c:v>
                </c:pt>
                <c:pt idx="332">
                  <c:v>46628</c:v>
                </c:pt>
                <c:pt idx="333">
                  <c:v>46629</c:v>
                </c:pt>
                <c:pt idx="334">
                  <c:v>46630</c:v>
                </c:pt>
                <c:pt idx="335">
                  <c:v>46631</c:v>
                </c:pt>
                <c:pt idx="336">
                  <c:v>46632</c:v>
                </c:pt>
                <c:pt idx="337">
                  <c:v>46633</c:v>
                </c:pt>
                <c:pt idx="338">
                  <c:v>46634</c:v>
                </c:pt>
                <c:pt idx="339">
                  <c:v>46635</c:v>
                </c:pt>
                <c:pt idx="340">
                  <c:v>46636</c:v>
                </c:pt>
                <c:pt idx="341">
                  <c:v>46637</c:v>
                </c:pt>
                <c:pt idx="342">
                  <c:v>46638</c:v>
                </c:pt>
                <c:pt idx="343">
                  <c:v>46639</c:v>
                </c:pt>
                <c:pt idx="344">
                  <c:v>46640</c:v>
                </c:pt>
                <c:pt idx="345">
                  <c:v>46641</c:v>
                </c:pt>
                <c:pt idx="346">
                  <c:v>46642</c:v>
                </c:pt>
                <c:pt idx="347">
                  <c:v>46643</c:v>
                </c:pt>
                <c:pt idx="348">
                  <c:v>46644</c:v>
                </c:pt>
                <c:pt idx="349">
                  <c:v>46645</c:v>
                </c:pt>
                <c:pt idx="350">
                  <c:v>46646</c:v>
                </c:pt>
                <c:pt idx="351">
                  <c:v>46647</c:v>
                </c:pt>
                <c:pt idx="352">
                  <c:v>46648</c:v>
                </c:pt>
                <c:pt idx="353">
                  <c:v>46649</c:v>
                </c:pt>
                <c:pt idx="354">
                  <c:v>46650</c:v>
                </c:pt>
                <c:pt idx="355">
                  <c:v>46651</c:v>
                </c:pt>
                <c:pt idx="356">
                  <c:v>46652</c:v>
                </c:pt>
                <c:pt idx="357">
                  <c:v>46653</c:v>
                </c:pt>
                <c:pt idx="358">
                  <c:v>46654</c:v>
                </c:pt>
                <c:pt idx="359">
                  <c:v>46655</c:v>
                </c:pt>
                <c:pt idx="360">
                  <c:v>46656</c:v>
                </c:pt>
                <c:pt idx="361">
                  <c:v>46657</c:v>
                </c:pt>
                <c:pt idx="362">
                  <c:v>46658</c:v>
                </c:pt>
                <c:pt idx="363">
                  <c:v>46659</c:v>
                </c:pt>
                <c:pt idx="364">
                  <c:v>46660</c:v>
                </c:pt>
              </c:numCache>
            </c:numRef>
          </c:cat>
          <c:val>
            <c:numRef>
              <c:f>Uttag!$AX$5:$AX$369</c:f>
              <c:numCache>
                <c:formatCode>#,##0</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extLst>
            <c:ext xmlns:c16="http://schemas.microsoft.com/office/drawing/2014/chart" uri="{C3380CC4-5D6E-409C-BE32-E72D297353CC}">
              <c16:uniqueId val="{00000000-1F9C-40D3-8B65-A5E94D5A686F}"/>
            </c:ext>
          </c:extLst>
        </c:ser>
        <c:ser>
          <c:idx val="1"/>
          <c:order val="1"/>
          <c:tx>
            <c:strRef>
              <c:f>Uttag!$AY$3</c:f>
              <c:strCache>
                <c:ptCount val="1"/>
                <c:pt idx="0">
                  <c:v>Vint 1/Som</c:v>
                </c:pt>
              </c:strCache>
            </c:strRef>
          </c:tx>
          <c:spPr>
            <a:solidFill>
              <a:schemeClr val="accent2"/>
            </a:solidFill>
            <a:ln>
              <a:noFill/>
            </a:ln>
            <a:effectLst/>
          </c:spPr>
          <c:cat>
            <c:numRef>
              <c:f>Uttag!$D$5:$D$369</c:f>
              <c:numCache>
                <c:formatCode>d\-mmm</c:formatCode>
                <c:ptCount val="365"/>
                <c:pt idx="0">
                  <c:v>46296</c:v>
                </c:pt>
                <c:pt idx="1">
                  <c:v>46297</c:v>
                </c:pt>
                <c:pt idx="2">
                  <c:v>46298</c:v>
                </c:pt>
                <c:pt idx="3">
                  <c:v>46299</c:v>
                </c:pt>
                <c:pt idx="4">
                  <c:v>46300</c:v>
                </c:pt>
                <c:pt idx="5">
                  <c:v>46301</c:v>
                </c:pt>
                <c:pt idx="6">
                  <c:v>46302</c:v>
                </c:pt>
                <c:pt idx="7">
                  <c:v>46303</c:v>
                </c:pt>
                <c:pt idx="8">
                  <c:v>46304</c:v>
                </c:pt>
                <c:pt idx="9">
                  <c:v>46305</c:v>
                </c:pt>
                <c:pt idx="10">
                  <c:v>46306</c:v>
                </c:pt>
                <c:pt idx="11">
                  <c:v>46307</c:v>
                </c:pt>
                <c:pt idx="12">
                  <c:v>46308</c:v>
                </c:pt>
                <c:pt idx="13">
                  <c:v>46309</c:v>
                </c:pt>
                <c:pt idx="14">
                  <c:v>46310</c:v>
                </c:pt>
                <c:pt idx="15">
                  <c:v>46311</c:v>
                </c:pt>
                <c:pt idx="16">
                  <c:v>46312</c:v>
                </c:pt>
                <c:pt idx="17">
                  <c:v>46313</c:v>
                </c:pt>
                <c:pt idx="18">
                  <c:v>46314</c:v>
                </c:pt>
                <c:pt idx="19">
                  <c:v>46315</c:v>
                </c:pt>
                <c:pt idx="20">
                  <c:v>46316</c:v>
                </c:pt>
                <c:pt idx="21">
                  <c:v>46317</c:v>
                </c:pt>
                <c:pt idx="22">
                  <c:v>46318</c:v>
                </c:pt>
                <c:pt idx="23">
                  <c:v>46319</c:v>
                </c:pt>
                <c:pt idx="24">
                  <c:v>46320</c:v>
                </c:pt>
                <c:pt idx="25">
                  <c:v>46321</c:v>
                </c:pt>
                <c:pt idx="26">
                  <c:v>46322</c:v>
                </c:pt>
                <c:pt idx="27">
                  <c:v>46323</c:v>
                </c:pt>
                <c:pt idx="28">
                  <c:v>46324</c:v>
                </c:pt>
                <c:pt idx="29">
                  <c:v>46325</c:v>
                </c:pt>
                <c:pt idx="30">
                  <c:v>46326</c:v>
                </c:pt>
                <c:pt idx="31">
                  <c:v>46327</c:v>
                </c:pt>
                <c:pt idx="32">
                  <c:v>46328</c:v>
                </c:pt>
                <c:pt idx="33">
                  <c:v>46329</c:v>
                </c:pt>
                <c:pt idx="34">
                  <c:v>46330</c:v>
                </c:pt>
                <c:pt idx="35">
                  <c:v>46331</c:v>
                </c:pt>
                <c:pt idx="36">
                  <c:v>46332</c:v>
                </c:pt>
                <c:pt idx="37">
                  <c:v>46333</c:v>
                </c:pt>
                <c:pt idx="38">
                  <c:v>46334</c:v>
                </c:pt>
                <c:pt idx="39">
                  <c:v>46335</c:v>
                </c:pt>
                <c:pt idx="40">
                  <c:v>46336</c:v>
                </c:pt>
                <c:pt idx="41">
                  <c:v>46337</c:v>
                </c:pt>
                <c:pt idx="42">
                  <c:v>46338</c:v>
                </c:pt>
                <c:pt idx="43">
                  <c:v>46339</c:v>
                </c:pt>
                <c:pt idx="44">
                  <c:v>46340</c:v>
                </c:pt>
                <c:pt idx="45">
                  <c:v>46341</c:v>
                </c:pt>
                <c:pt idx="46">
                  <c:v>46342</c:v>
                </c:pt>
                <c:pt idx="47">
                  <c:v>46343</c:v>
                </c:pt>
                <c:pt idx="48">
                  <c:v>46344</c:v>
                </c:pt>
                <c:pt idx="49">
                  <c:v>46345</c:v>
                </c:pt>
                <c:pt idx="50">
                  <c:v>46346</c:v>
                </c:pt>
                <c:pt idx="51">
                  <c:v>46347</c:v>
                </c:pt>
                <c:pt idx="52">
                  <c:v>46348</c:v>
                </c:pt>
                <c:pt idx="53">
                  <c:v>46349</c:v>
                </c:pt>
                <c:pt idx="54">
                  <c:v>46350</c:v>
                </c:pt>
                <c:pt idx="55">
                  <c:v>46351</c:v>
                </c:pt>
                <c:pt idx="56">
                  <c:v>46352</c:v>
                </c:pt>
                <c:pt idx="57">
                  <c:v>46353</c:v>
                </c:pt>
                <c:pt idx="58">
                  <c:v>46354</c:v>
                </c:pt>
                <c:pt idx="59">
                  <c:v>46355</c:v>
                </c:pt>
                <c:pt idx="60">
                  <c:v>46356</c:v>
                </c:pt>
                <c:pt idx="61">
                  <c:v>46357</c:v>
                </c:pt>
                <c:pt idx="62">
                  <c:v>46358</c:v>
                </c:pt>
                <c:pt idx="63">
                  <c:v>46359</c:v>
                </c:pt>
                <c:pt idx="64">
                  <c:v>46360</c:v>
                </c:pt>
                <c:pt idx="65">
                  <c:v>46361</c:v>
                </c:pt>
                <c:pt idx="66">
                  <c:v>46362</c:v>
                </c:pt>
                <c:pt idx="67">
                  <c:v>46363</c:v>
                </c:pt>
                <c:pt idx="68">
                  <c:v>46364</c:v>
                </c:pt>
                <c:pt idx="69">
                  <c:v>46365</c:v>
                </c:pt>
                <c:pt idx="70">
                  <c:v>46366</c:v>
                </c:pt>
                <c:pt idx="71">
                  <c:v>46367</c:v>
                </c:pt>
                <c:pt idx="72">
                  <c:v>46368</c:v>
                </c:pt>
                <c:pt idx="73">
                  <c:v>46369</c:v>
                </c:pt>
                <c:pt idx="74">
                  <c:v>46370</c:v>
                </c:pt>
                <c:pt idx="75">
                  <c:v>46371</c:v>
                </c:pt>
                <c:pt idx="76">
                  <c:v>46372</c:v>
                </c:pt>
                <c:pt idx="77">
                  <c:v>46373</c:v>
                </c:pt>
                <c:pt idx="78">
                  <c:v>46374</c:v>
                </c:pt>
                <c:pt idx="79">
                  <c:v>46375</c:v>
                </c:pt>
                <c:pt idx="80">
                  <c:v>46376</c:v>
                </c:pt>
                <c:pt idx="81">
                  <c:v>46377</c:v>
                </c:pt>
                <c:pt idx="82">
                  <c:v>46378</c:v>
                </c:pt>
                <c:pt idx="83">
                  <c:v>46379</c:v>
                </c:pt>
                <c:pt idx="84">
                  <c:v>46380</c:v>
                </c:pt>
                <c:pt idx="85">
                  <c:v>46381</c:v>
                </c:pt>
                <c:pt idx="86">
                  <c:v>46382</c:v>
                </c:pt>
                <c:pt idx="87">
                  <c:v>46383</c:v>
                </c:pt>
                <c:pt idx="88">
                  <c:v>46384</c:v>
                </c:pt>
                <c:pt idx="89">
                  <c:v>46385</c:v>
                </c:pt>
                <c:pt idx="90">
                  <c:v>46386</c:v>
                </c:pt>
                <c:pt idx="91">
                  <c:v>46387</c:v>
                </c:pt>
                <c:pt idx="92">
                  <c:v>46388</c:v>
                </c:pt>
                <c:pt idx="93">
                  <c:v>46389</c:v>
                </c:pt>
                <c:pt idx="94">
                  <c:v>46390</c:v>
                </c:pt>
                <c:pt idx="95">
                  <c:v>46391</c:v>
                </c:pt>
                <c:pt idx="96">
                  <c:v>46392</c:v>
                </c:pt>
                <c:pt idx="97">
                  <c:v>46393</c:v>
                </c:pt>
                <c:pt idx="98">
                  <c:v>46394</c:v>
                </c:pt>
                <c:pt idx="99">
                  <c:v>46395</c:v>
                </c:pt>
                <c:pt idx="100">
                  <c:v>46396</c:v>
                </c:pt>
                <c:pt idx="101">
                  <c:v>46397</c:v>
                </c:pt>
                <c:pt idx="102">
                  <c:v>46398</c:v>
                </c:pt>
                <c:pt idx="103">
                  <c:v>46399</c:v>
                </c:pt>
                <c:pt idx="104">
                  <c:v>46400</c:v>
                </c:pt>
                <c:pt idx="105">
                  <c:v>46401</c:v>
                </c:pt>
                <c:pt idx="106">
                  <c:v>46402</c:v>
                </c:pt>
                <c:pt idx="107">
                  <c:v>46403</c:v>
                </c:pt>
                <c:pt idx="108">
                  <c:v>46404</c:v>
                </c:pt>
                <c:pt idx="109">
                  <c:v>46405</c:v>
                </c:pt>
                <c:pt idx="110">
                  <c:v>46406</c:v>
                </c:pt>
                <c:pt idx="111">
                  <c:v>46407</c:v>
                </c:pt>
                <c:pt idx="112">
                  <c:v>46408</c:v>
                </c:pt>
                <c:pt idx="113">
                  <c:v>46409</c:v>
                </c:pt>
                <c:pt idx="114">
                  <c:v>46410</c:v>
                </c:pt>
                <c:pt idx="115">
                  <c:v>46411</c:v>
                </c:pt>
                <c:pt idx="116">
                  <c:v>46412</c:v>
                </c:pt>
                <c:pt idx="117">
                  <c:v>46413</c:v>
                </c:pt>
                <c:pt idx="118">
                  <c:v>46414</c:v>
                </c:pt>
                <c:pt idx="119">
                  <c:v>46415</c:v>
                </c:pt>
                <c:pt idx="120">
                  <c:v>46416</c:v>
                </c:pt>
                <c:pt idx="121">
                  <c:v>46417</c:v>
                </c:pt>
                <c:pt idx="122">
                  <c:v>46418</c:v>
                </c:pt>
                <c:pt idx="123">
                  <c:v>46419</c:v>
                </c:pt>
                <c:pt idx="124">
                  <c:v>46420</c:v>
                </c:pt>
                <c:pt idx="125">
                  <c:v>46421</c:v>
                </c:pt>
                <c:pt idx="126">
                  <c:v>46422</c:v>
                </c:pt>
                <c:pt idx="127">
                  <c:v>46423</c:v>
                </c:pt>
                <c:pt idx="128">
                  <c:v>46424</c:v>
                </c:pt>
                <c:pt idx="129">
                  <c:v>46425</c:v>
                </c:pt>
                <c:pt idx="130">
                  <c:v>46426</c:v>
                </c:pt>
                <c:pt idx="131">
                  <c:v>46427</c:v>
                </c:pt>
                <c:pt idx="132">
                  <c:v>46428</c:v>
                </c:pt>
                <c:pt idx="133">
                  <c:v>46429</c:v>
                </c:pt>
                <c:pt idx="134">
                  <c:v>46430</c:v>
                </c:pt>
                <c:pt idx="135">
                  <c:v>46431</c:v>
                </c:pt>
                <c:pt idx="136">
                  <c:v>46432</c:v>
                </c:pt>
                <c:pt idx="137">
                  <c:v>46433</c:v>
                </c:pt>
                <c:pt idx="138">
                  <c:v>46434</c:v>
                </c:pt>
                <c:pt idx="139">
                  <c:v>46435</c:v>
                </c:pt>
                <c:pt idx="140">
                  <c:v>46436</c:v>
                </c:pt>
                <c:pt idx="141">
                  <c:v>46437</c:v>
                </c:pt>
                <c:pt idx="142">
                  <c:v>46438</c:v>
                </c:pt>
                <c:pt idx="143">
                  <c:v>46439</c:v>
                </c:pt>
                <c:pt idx="144">
                  <c:v>46440</c:v>
                </c:pt>
                <c:pt idx="145">
                  <c:v>46441</c:v>
                </c:pt>
                <c:pt idx="146">
                  <c:v>46442</c:v>
                </c:pt>
                <c:pt idx="147">
                  <c:v>46443</c:v>
                </c:pt>
                <c:pt idx="148">
                  <c:v>46444</c:v>
                </c:pt>
                <c:pt idx="149">
                  <c:v>46445</c:v>
                </c:pt>
                <c:pt idx="150">
                  <c:v>46446</c:v>
                </c:pt>
                <c:pt idx="151">
                  <c:v>46447</c:v>
                </c:pt>
                <c:pt idx="152">
                  <c:v>46448</c:v>
                </c:pt>
                <c:pt idx="153">
                  <c:v>46449</c:v>
                </c:pt>
                <c:pt idx="154">
                  <c:v>46450</c:v>
                </c:pt>
                <c:pt idx="155">
                  <c:v>46451</c:v>
                </c:pt>
                <c:pt idx="156">
                  <c:v>46452</c:v>
                </c:pt>
                <c:pt idx="157">
                  <c:v>46453</c:v>
                </c:pt>
                <c:pt idx="158">
                  <c:v>46454</c:v>
                </c:pt>
                <c:pt idx="159">
                  <c:v>46455</c:v>
                </c:pt>
                <c:pt idx="160">
                  <c:v>46456</c:v>
                </c:pt>
                <c:pt idx="161">
                  <c:v>46457</c:v>
                </c:pt>
                <c:pt idx="162">
                  <c:v>46458</c:v>
                </c:pt>
                <c:pt idx="163">
                  <c:v>46459</c:v>
                </c:pt>
                <c:pt idx="164">
                  <c:v>46460</c:v>
                </c:pt>
                <c:pt idx="165">
                  <c:v>46461</c:v>
                </c:pt>
                <c:pt idx="166">
                  <c:v>46462</c:v>
                </c:pt>
                <c:pt idx="167">
                  <c:v>46463</c:v>
                </c:pt>
                <c:pt idx="168">
                  <c:v>46464</c:v>
                </c:pt>
                <c:pt idx="169">
                  <c:v>46465</c:v>
                </c:pt>
                <c:pt idx="170">
                  <c:v>46466</c:v>
                </c:pt>
                <c:pt idx="171">
                  <c:v>46467</c:v>
                </c:pt>
                <c:pt idx="172">
                  <c:v>46468</c:v>
                </c:pt>
                <c:pt idx="173">
                  <c:v>46469</c:v>
                </c:pt>
                <c:pt idx="174">
                  <c:v>46470</c:v>
                </c:pt>
                <c:pt idx="175">
                  <c:v>46471</c:v>
                </c:pt>
                <c:pt idx="176">
                  <c:v>46472</c:v>
                </c:pt>
                <c:pt idx="177">
                  <c:v>46473</c:v>
                </c:pt>
                <c:pt idx="178">
                  <c:v>46474</c:v>
                </c:pt>
                <c:pt idx="179">
                  <c:v>46475</c:v>
                </c:pt>
                <c:pt idx="180">
                  <c:v>46476</c:v>
                </c:pt>
                <c:pt idx="181">
                  <c:v>46477</c:v>
                </c:pt>
                <c:pt idx="182">
                  <c:v>46478</c:v>
                </c:pt>
                <c:pt idx="183">
                  <c:v>46479</c:v>
                </c:pt>
                <c:pt idx="184">
                  <c:v>46480</c:v>
                </c:pt>
                <c:pt idx="185">
                  <c:v>46481</c:v>
                </c:pt>
                <c:pt idx="186">
                  <c:v>46482</c:v>
                </c:pt>
                <c:pt idx="187">
                  <c:v>46483</c:v>
                </c:pt>
                <c:pt idx="188">
                  <c:v>46484</c:v>
                </c:pt>
                <c:pt idx="189">
                  <c:v>46485</c:v>
                </c:pt>
                <c:pt idx="190">
                  <c:v>46486</c:v>
                </c:pt>
                <c:pt idx="191">
                  <c:v>46487</c:v>
                </c:pt>
                <c:pt idx="192">
                  <c:v>46488</c:v>
                </c:pt>
                <c:pt idx="193">
                  <c:v>46489</c:v>
                </c:pt>
                <c:pt idx="194">
                  <c:v>46490</c:v>
                </c:pt>
                <c:pt idx="195">
                  <c:v>46491</c:v>
                </c:pt>
                <c:pt idx="196">
                  <c:v>46492</c:v>
                </c:pt>
                <c:pt idx="197">
                  <c:v>46493</c:v>
                </c:pt>
                <c:pt idx="198">
                  <c:v>46494</c:v>
                </c:pt>
                <c:pt idx="199">
                  <c:v>46495</c:v>
                </c:pt>
                <c:pt idx="200">
                  <c:v>46496</c:v>
                </c:pt>
                <c:pt idx="201">
                  <c:v>46497</c:v>
                </c:pt>
                <c:pt idx="202">
                  <c:v>46498</c:v>
                </c:pt>
                <c:pt idx="203">
                  <c:v>46499</c:v>
                </c:pt>
                <c:pt idx="204">
                  <c:v>46500</c:v>
                </c:pt>
                <c:pt idx="205">
                  <c:v>46501</c:v>
                </c:pt>
                <c:pt idx="206">
                  <c:v>46502</c:v>
                </c:pt>
                <c:pt idx="207">
                  <c:v>46503</c:v>
                </c:pt>
                <c:pt idx="208">
                  <c:v>46504</c:v>
                </c:pt>
                <c:pt idx="209">
                  <c:v>46505</c:v>
                </c:pt>
                <c:pt idx="210">
                  <c:v>46506</c:v>
                </c:pt>
                <c:pt idx="211">
                  <c:v>46507</c:v>
                </c:pt>
                <c:pt idx="212">
                  <c:v>46508</c:v>
                </c:pt>
                <c:pt idx="213">
                  <c:v>46509</c:v>
                </c:pt>
                <c:pt idx="214">
                  <c:v>46510</c:v>
                </c:pt>
                <c:pt idx="215">
                  <c:v>46511</c:v>
                </c:pt>
                <c:pt idx="216">
                  <c:v>46512</c:v>
                </c:pt>
                <c:pt idx="217">
                  <c:v>46513</c:v>
                </c:pt>
                <c:pt idx="218">
                  <c:v>46514</c:v>
                </c:pt>
                <c:pt idx="219">
                  <c:v>46515</c:v>
                </c:pt>
                <c:pt idx="220">
                  <c:v>46516</c:v>
                </c:pt>
                <c:pt idx="221">
                  <c:v>46517</c:v>
                </c:pt>
                <c:pt idx="222">
                  <c:v>46518</c:v>
                </c:pt>
                <c:pt idx="223">
                  <c:v>46519</c:v>
                </c:pt>
                <c:pt idx="224">
                  <c:v>46520</c:v>
                </c:pt>
                <c:pt idx="225">
                  <c:v>46521</c:v>
                </c:pt>
                <c:pt idx="226">
                  <c:v>46522</c:v>
                </c:pt>
                <c:pt idx="227">
                  <c:v>46523</c:v>
                </c:pt>
                <c:pt idx="228">
                  <c:v>46524</c:v>
                </c:pt>
                <c:pt idx="229">
                  <c:v>46525</c:v>
                </c:pt>
                <c:pt idx="230">
                  <c:v>46526</c:v>
                </c:pt>
                <c:pt idx="231">
                  <c:v>46527</c:v>
                </c:pt>
                <c:pt idx="232">
                  <c:v>46528</c:v>
                </c:pt>
                <c:pt idx="233">
                  <c:v>46529</c:v>
                </c:pt>
                <c:pt idx="234">
                  <c:v>46530</c:v>
                </c:pt>
                <c:pt idx="235">
                  <c:v>46531</c:v>
                </c:pt>
                <c:pt idx="236">
                  <c:v>46532</c:v>
                </c:pt>
                <c:pt idx="237">
                  <c:v>46533</c:v>
                </c:pt>
                <c:pt idx="238">
                  <c:v>46534</c:v>
                </c:pt>
                <c:pt idx="239">
                  <c:v>46535</c:v>
                </c:pt>
                <c:pt idx="240">
                  <c:v>46536</c:v>
                </c:pt>
                <c:pt idx="241">
                  <c:v>46537</c:v>
                </c:pt>
                <c:pt idx="242">
                  <c:v>46538</c:v>
                </c:pt>
                <c:pt idx="243">
                  <c:v>46539</c:v>
                </c:pt>
                <c:pt idx="244">
                  <c:v>46540</c:v>
                </c:pt>
                <c:pt idx="245">
                  <c:v>46541</c:v>
                </c:pt>
                <c:pt idx="246">
                  <c:v>46542</c:v>
                </c:pt>
                <c:pt idx="247">
                  <c:v>46543</c:v>
                </c:pt>
                <c:pt idx="248">
                  <c:v>46544</c:v>
                </c:pt>
                <c:pt idx="249">
                  <c:v>46545</c:v>
                </c:pt>
                <c:pt idx="250">
                  <c:v>46546</c:v>
                </c:pt>
                <c:pt idx="251">
                  <c:v>46547</c:v>
                </c:pt>
                <c:pt idx="252">
                  <c:v>46548</c:v>
                </c:pt>
                <c:pt idx="253">
                  <c:v>46549</c:v>
                </c:pt>
                <c:pt idx="254">
                  <c:v>46550</c:v>
                </c:pt>
                <c:pt idx="255">
                  <c:v>46551</c:v>
                </c:pt>
                <c:pt idx="256">
                  <c:v>46552</c:v>
                </c:pt>
                <c:pt idx="257">
                  <c:v>46553</c:v>
                </c:pt>
                <c:pt idx="258">
                  <c:v>46554</c:v>
                </c:pt>
                <c:pt idx="259">
                  <c:v>46555</c:v>
                </c:pt>
                <c:pt idx="260">
                  <c:v>46556</c:v>
                </c:pt>
                <c:pt idx="261">
                  <c:v>46557</c:v>
                </c:pt>
                <c:pt idx="262">
                  <c:v>46558</c:v>
                </c:pt>
                <c:pt idx="263">
                  <c:v>46559</c:v>
                </c:pt>
                <c:pt idx="264">
                  <c:v>46560</c:v>
                </c:pt>
                <c:pt idx="265">
                  <c:v>46561</c:v>
                </c:pt>
                <c:pt idx="266">
                  <c:v>46562</c:v>
                </c:pt>
                <c:pt idx="267">
                  <c:v>46563</c:v>
                </c:pt>
                <c:pt idx="268">
                  <c:v>46564</c:v>
                </c:pt>
                <c:pt idx="269">
                  <c:v>46565</c:v>
                </c:pt>
                <c:pt idx="270">
                  <c:v>46566</c:v>
                </c:pt>
                <c:pt idx="271">
                  <c:v>46567</c:v>
                </c:pt>
                <c:pt idx="272">
                  <c:v>46568</c:v>
                </c:pt>
                <c:pt idx="273">
                  <c:v>46569</c:v>
                </c:pt>
                <c:pt idx="274">
                  <c:v>46570</c:v>
                </c:pt>
                <c:pt idx="275">
                  <c:v>46571</c:v>
                </c:pt>
                <c:pt idx="276">
                  <c:v>46572</c:v>
                </c:pt>
                <c:pt idx="277">
                  <c:v>46573</c:v>
                </c:pt>
                <c:pt idx="278">
                  <c:v>46574</c:v>
                </c:pt>
                <c:pt idx="279">
                  <c:v>46575</c:v>
                </c:pt>
                <c:pt idx="280">
                  <c:v>46576</c:v>
                </c:pt>
                <c:pt idx="281">
                  <c:v>46577</c:v>
                </c:pt>
                <c:pt idx="282">
                  <c:v>46578</c:v>
                </c:pt>
                <c:pt idx="283">
                  <c:v>46579</c:v>
                </c:pt>
                <c:pt idx="284">
                  <c:v>46580</c:v>
                </c:pt>
                <c:pt idx="285">
                  <c:v>46581</c:v>
                </c:pt>
                <c:pt idx="286">
                  <c:v>46582</c:v>
                </c:pt>
                <c:pt idx="287">
                  <c:v>46583</c:v>
                </c:pt>
                <c:pt idx="288">
                  <c:v>46584</c:v>
                </c:pt>
                <c:pt idx="289">
                  <c:v>46585</c:v>
                </c:pt>
                <c:pt idx="290">
                  <c:v>46586</c:v>
                </c:pt>
                <c:pt idx="291">
                  <c:v>46587</c:v>
                </c:pt>
                <c:pt idx="292">
                  <c:v>46588</c:v>
                </c:pt>
                <c:pt idx="293">
                  <c:v>46589</c:v>
                </c:pt>
                <c:pt idx="294">
                  <c:v>46590</c:v>
                </c:pt>
                <c:pt idx="295">
                  <c:v>46591</c:v>
                </c:pt>
                <c:pt idx="296">
                  <c:v>46592</c:v>
                </c:pt>
                <c:pt idx="297">
                  <c:v>46593</c:v>
                </c:pt>
                <c:pt idx="298">
                  <c:v>46594</c:v>
                </c:pt>
                <c:pt idx="299">
                  <c:v>46595</c:v>
                </c:pt>
                <c:pt idx="300">
                  <c:v>46596</c:v>
                </c:pt>
                <c:pt idx="301">
                  <c:v>46597</c:v>
                </c:pt>
                <c:pt idx="302">
                  <c:v>46598</c:v>
                </c:pt>
                <c:pt idx="303">
                  <c:v>46599</c:v>
                </c:pt>
                <c:pt idx="304">
                  <c:v>46600</c:v>
                </c:pt>
                <c:pt idx="305">
                  <c:v>46601</c:v>
                </c:pt>
                <c:pt idx="306">
                  <c:v>46602</c:v>
                </c:pt>
                <c:pt idx="307">
                  <c:v>46603</c:v>
                </c:pt>
                <c:pt idx="308">
                  <c:v>46604</c:v>
                </c:pt>
                <c:pt idx="309">
                  <c:v>46605</c:v>
                </c:pt>
                <c:pt idx="310">
                  <c:v>46606</c:v>
                </c:pt>
                <c:pt idx="311">
                  <c:v>46607</c:v>
                </c:pt>
                <c:pt idx="312">
                  <c:v>46608</c:v>
                </c:pt>
                <c:pt idx="313">
                  <c:v>46609</c:v>
                </c:pt>
                <c:pt idx="314">
                  <c:v>46610</c:v>
                </c:pt>
                <c:pt idx="315">
                  <c:v>46611</c:v>
                </c:pt>
                <c:pt idx="316">
                  <c:v>46612</c:v>
                </c:pt>
                <c:pt idx="317">
                  <c:v>46613</c:v>
                </c:pt>
                <c:pt idx="318">
                  <c:v>46614</c:v>
                </c:pt>
                <c:pt idx="319">
                  <c:v>46615</c:v>
                </c:pt>
                <c:pt idx="320">
                  <c:v>46616</c:v>
                </c:pt>
                <c:pt idx="321">
                  <c:v>46617</c:v>
                </c:pt>
                <c:pt idx="322">
                  <c:v>46618</c:v>
                </c:pt>
                <c:pt idx="323">
                  <c:v>46619</c:v>
                </c:pt>
                <c:pt idx="324">
                  <c:v>46620</c:v>
                </c:pt>
                <c:pt idx="325">
                  <c:v>46621</c:v>
                </c:pt>
                <c:pt idx="326">
                  <c:v>46622</c:v>
                </c:pt>
                <c:pt idx="327">
                  <c:v>46623</c:v>
                </c:pt>
                <c:pt idx="328">
                  <c:v>46624</c:v>
                </c:pt>
                <c:pt idx="329">
                  <c:v>46625</c:v>
                </c:pt>
                <c:pt idx="330">
                  <c:v>46626</c:v>
                </c:pt>
                <c:pt idx="331">
                  <c:v>46627</c:v>
                </c:pt>
                <c:pt idx="332">
                  <c:v>46628</c:v>
                </c:pt>
                <c:pt idx="333">
                  <c:v>46629</c:v>
                </c:pt>
                <c:pt idx="334">
                  <c:v>46630</c:v>
                </c:pt>
                <c:pt idx="335">
                  <c:v>46631</c:v>
                </c:pt>
                <c:pt idx="336">
                  <c:v>46632</c:v>
                </c:pt>
                <c:pt idx="337">
                  <c:v>46633</c:v>
                </c:pt>
                <c:pt idx="338">
                  <c:v>46634</c:v>
                </c:pt>
                <c:pt idx="339">
                  <c:v>46635</c:v>
                </c:pt>
                <c:pt idx="340">
                  <c:v>46636</c:v>
                </c:pt>
                <c:pt idx="341">
                  <c:v>46637</c:v>
                </c:pt>
                <c:pt idx="342">
                  <c:v>46638</c:v>
                </c:pt>
                <c:pt idx="343">
                  <c:v>46639</c:v>
                </c:pt>
                <c:pt idx="344">
                  <c:v>46640</c:v>
                </c:pt>
                <c:pt idx="345">
                  <c:v>46641</c:v>
                </c:pt>
                <c:pt idx="346">
                  <c:v>46642</c:v>
                </c:pt>
                <c:pt idx="347">
                  <c:v>46643</c:v>
                </c:pt>
                <c:pt idx="348">
                  <c:v>46644</c:v>
                </c:pt>
                <c:pt idx="349">
                  <c:v>46645</c:v>
                </c:pt>
                <c:pt idx="350">
                  <c:v>46646</c:v>
                </c:pt>
                <c:pt idx="351">
                  <c:v>46647</c:v>
                </c:pt>
                <c:pt idx="352">
                  <c:v>46648</c:v>
                </c:pt>
                <c:pt idx="353">
                  <c:v>46649</c:v>
                </c:pt>
                <c:pt idx="354">
                  <c:v>46650</c:v>
                </c:pt>
                <c:pt idx="355">
                  <c:v>46651</c:v>
                </c:pt>
                <c:pt idx="356">
                  <c:v>46652</c:v>
                </c:pt>
                <c:pt idx="357">
                  <c:v>46653</c:v>
                </c:pt>
                <c:pt idx="358">
                  <c:v>46654</c:v>
                </c:pt>
                <c:pt idx="359">
                  <c:v>46655</c:v>
                </c:pt>
                <c:pt idx="360">
                  <c:v>46656</c:v>
                </c:pt>
                <c:pt idx="361">
                  <c:v>46657</c:v>
                </c:pt>
                <c:pt idx="362">
                  <c:v>46658</c:v>
                </c:pt>
                <c:pt idx="363">
                  <c:v>46659</c:v>
                </c:pt>
                <c:pt idx="364">
                  <c:v>46660</c:v>
                </c:pt>
              </c:numCache>
            </c:numRef>
          </c:cat>
          <c:val>
            <c:numRef>
              <c:f>Uttag!$AY$5:$AY$369</c:f>
              <c:numCache>
                <c:formatCode>#,##0</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extLst>
            <c:ext xmlns:c16="http://schemas.microsoft.com/office/drawing/2014/chart" uri="{C3380CC4-5D6E-409C-BE32-E72D297353CC}">
              <c16:uniqueId val="{00000001-1F9C-40D3-8B65-A5E94D5A686F}"/>
            </c:ext>
          </c:extLst>
        </c:ser>
        <c:ser>
          <c:idx val="2"/>
          <c:order val="2"/>
          <c:tx>
            <c:strRef>
              <c:f>Uttag!$AZ$3</c:f>
              <c:strCache>
                <c:ptCount val="1"/>
                <c:pt idx="0">
                  <c:v>Vinter 2</c:v>
                </c:pt>
              </c:strCache>
            </c:strRef>
          </c:tx>
          <c:spPr>
            <a:solidFill>
              <a:schemeClr val="accent3"/>
            </a:solidFill>
            <a:ln>
              <a:noFill/>
            </a:ln>
            <a:effectLst/>
          </c:spPr>
          <c:cat>
            <c:numRef>
              <c:f>Uttag!$D$5:$D$369</c:f>
              <c:numCache>
                <c:formatCode>d\-mmm</c:formatCode>
                <c:ptCount val="365"/>
                <c:pt idx="0">
                  <c:v>46296</c:v>
                </c:pt>
                <c:pt idx="1">
                  <c:v>46297</c:v>
                </c:pt>
                <c:pt idx="2">
                  <c:v>46298</c:v>
                </c:pt>
                <c:pt idx="3">
                  <c:v>46299</c:v>
                </c:pt>
                <c:pt idx="4">
                  <c:v>46300</c:v>
                </c:pt>
                <c:pt idx="5">
                  <c:v>46301</c:v>
                </c:pt>
                <c:pt idx="6">
                  <c:v>46302</c:v>
                </c:pt>
                <c:pt idx="7">
                  <c:v>46303</c:v>
                </c:pt>
                <c:pt idx="8">
                  <c:v>46304</c:v>
                </c:pt>
                <c:pt idx="9">
                  <c:v>46305</c:v>
                </c:pt>
                <c:pt idx="10">
                  <c:v>46306</c:v>
                </c:pt>
                <c:pt idx="11">
                  <c:v>46307</c:v>
                </c:pt>
                <c:pt idx="12">
                  <c:v>46308</c:v>
                </c:pt>
                <c:pt idx="13">
                  <c:v>46309</c:v>
                </c:pt>
                <c:pt idx="14">
                  <c:v>46310</c:v>
                </c:pt>
                <c:pt idx="15">
                  <c:v>46311</c:v>
                </c:pt>
                <c:pt idx="16">
                  <c:v>46312</c:v>
                </c:pt>
                <c:pt idx="17">
                  <c:v>46313</c:v>
                </c:pt>
                <c:pt idx="18">
                  <c:v>46314</c:v>
                </c:pt>
                <c:pt idx="19">
                  <c:v>46315</c:v>
                </c:pt>
                <c:pt idx="20">
                  <c:v>46316</c:v>
                </c:pt>
                <c:pt idx="21">
                  <c:v>46317</c:v>
                </c:pt>
                <c:pt idx="22">
                  <c:v>46318</c:v>
                </c:pt>
                <c:pt idx="23">
                  <c:v>46319</c:v>
                </c:pt>
                <c:pt idx="24">
                  <c:v>46320</c:v>
                </c:pt>
                <c:pt idx="25">
                  <c:v>46321</c:v>
                </c:pt>
                <c:pt idx="26">
                  <c:v>46322</c:v>
                </c:pt>
                <c:pt idx="27">
                  <c:v>46323</c:v>
                </c:pt>
                <c:pt idx="28">
                  <c:v>46324</c:v>
                </c:pt>
                <c:pt idx="29">
                  <c:v>46325</c:v>
                </c:pt>
                <c:pt idx="30">
                  <c:v>46326</c:v>
                </c:pt>
                <c:pt idx="31">
                  <c:v>46327</c:v>
                </c:pt>
                <c:pt idx="32">
                  <c:v>46328</c:v>
                </c:pt>
                <c:pt idx="33">
                  <c:v>46329</c:v>
                </c:pt>
                <c:pt idx="34">
                  <c:v>46330</c:v>
                </c:pt>
                <c:pt idx="35">
                  <c:v>46331</c:v>
                </c:pt>
                <c:pt idx="36">
                  <c:v>46332</c:v>
                </c:pt>
                <c:pt idx="37">
                  <c:v>46333</c:v>
                </c:pt>
                <c:pt idx="38">
                  <c:v>46334</c:v>
                </c:pt>
                <c:pt idx="39">
                  <c:v>46335</c:v>
                </c:pt>
                <c:pt idx="40">
                  <c:v>46336</c:v>
                </c:pt>
                <c:pt idx="41">
                  <c:v>46337</c:v>
                </c:pt>
                <c:pt idx="42">
                  <c:v>46338</c:v>
                </c:pt>
                <c:pt idx="43">
                  <c:v>46339</c:v>
                </c:pt>
                <c:pt idx="44">
                  <c:v>46340</c:v>
                </c:pt>
                <c:pt idx="45">
                  <c:v>46341</c:v>
                </c:pt>
                <c:pt idx="46">
                  <c:v>46342</c:v>
                </c:pt>
                <c:pt idx="47">
                  <c:v>46343</c:v>
                </c:pt>
                <c:pt idx="48">
                  <c:v>46344</c:v>
                </c:pt>
                <c:pt idx="49">
                  <c:v>46345</c:v>
                </c:pt>
                <c:pt idx="50">
                  <c:v>46346</c:v>
                </c:pt>
                <c:pt idx="51">
                  <c:v>46347</c:v>
                </c:pt>
                <c:pt idx="52">
                  <c:v>46348</c:v>
                </c:pt>
                <c:pt idx="53">
                  <c:v>46349</c:v>
                </c:pt>
                <c:pt idx="54">
                  <c:v>46350</c:v>
                </c:pt>
                <c:pt idx="55">
                  <c:v>46351</c:v>
                </c:pt>
                <c:pt idx="56">
                  <c:v>46352</c:v>
                </c:pt>
                <c:pt idx="57">
                  <c:v>46353</c:v>
                </c:pt>
                <c:pt idx="58">
                  <c:v>46354</c:v>
                </c:pt>
                <c:pt idx="59">
                  <c:v>46355</c:v>
                </c:pt>
                <c:pt idx="60">
                  <c:v>46356</c:v>
                </c:pt>
                <c:pt idx="61">
                  <c:v>46357</c:v>
                </c:pt>
                <c:pt idx="62">
                  <c:v>46358</c:v>
                </c:pt>
                <c:pt idx="63">
                  <c:v>46359</c:v>
                </c:pt>
                <c:pt idx="64">
                  <c:v>46360</c:v>
                </c:pt>
                <c:pt idx="65">
                  <c:v>46361</c:v>
                </c:pt>
                <c:pt idx="66">
                  <c:v>46362</c:v>
                </c:pt>
                <c:pt idx="67">
                  <c:v>46363</c:v>
                </c:pt>
                <c:pt idx="68">
                  <c:v>46364</c:v>
                </c:pt>
                <c:pt idx="69">
                  <c:v>46365</c:v>
                </c:pt>
                <c:pt idx="70">
                  <c:v>46366</c:v>
                </c:pt>
                <c:pt idx="71">
                  <c:v>46367</c:v>
                </c:pt>
                <c:pt idx="72">
                  <c:v>46368</c:v>
                </c:pt>
                <c:pt idx="73">
                  <c:v>46369</c:v>
                </c:pt>
                <c:pt idx="74">
                  <c:v>46370</c:v>
                </c:pt>
                <c:pt idx="75">
                  <c:v>46371</c:v>
                </c:pt>
                <c:pt idx="76">
                  <c:v>46372</c:v>
                </c:pt>
                <c:pt idx="77">
                  <c:v>46373</c:v>
                </c:pt>
                <c:pt idx="78">
                  <c:v>46374</c:v>
                </c:pt>
                <c:pt idx="79">
                  <c:v>46375</c:v>
                </c:pt>
                <c:pt idx="80">
                  <c:v>46376</c:v>
                </c:pt>
                <c:pt idx="81">
                  <c:v>46377</c:v>
                </c:pt>
                <c:pt idx="82">
                  <c:v>46378</c:v>
                </c:pt>
                <c:pt idx="83">
                  <c:v>46379</c:v>
                </c:pt>
                <c:pt idx="84">
                  <c:v>46380</c:v>
                </c:pt>
                <c:pt idx="85">
                  <c:v>46381</c:v>
                </c:pt>
                <c:pt idx="86">
                  <c:v>46382</c:v>
                </c:pt>
                <c:pt idx="87">
                  <c:v>46383</c:v>
                </c:pt>
                <c:pt idx="88">
                  <c:v>46384</c:v>
                </c:pt>
                <c:pt idx="89">
                  <c:v>46385</c:v>
                </c:pt>
                <c:pt idx="90">
                  <c:v>46386</c:v>
                </c:pt>
                <c:pt idx="91">
                  <c:v>46387</c:v>
                </c:pt>
                <c:pt idx="92">
                  <c:v>46388</c:v>
                </c:pt>
                <c:pt idx="93">
                  <c:v>46389</c:v>
                </c:pt>
                <c:pt idx="94">
                  <c:v>46390</c:v>
                </c:pt>
                <c:pt idx="95">
                  <c:v>46391</c:v>
                </c:pt>
                <c:pt idx="96">
                  <c:v>46392</c:v>
                </c:pt>
                <c:pt idx="97">
                  <c:v>46393</c:v>
                </c:pt>
                <c:pt idx="98">
                  <c:v>46394</c:v>
                </c:pt>
                <c:pt idx="99">
                  <c:v>46395</c:v>
                </c:pt>
                <c:pt idx="100">
                  <c:v>46396</c:v>
                </c:pt>
                <c:pt idx="101">
                  <c:v>46397</c:v>
                </c:pt>
                <c:pt idx="102">
                  <c:v>46398</c:v>
                </c:pt>
                <c:pt idx="103">
                  <c:v>46399</c:v>
                </c:pt>
                <c:pt idx="104">
                  <c:v>46400</c:v>
                </c:pt>
                <c:pt idx="105">
                  <c:v>46401</c:v>
                </c:pt>
                <c:pt idx="106">
                  <c:v>46402</c:v>
                </c:pt>
                <c:pt idx="107">
                  <c:v>46403</c:v>
                </c:pt>
                <c:pt idx="108">
                  <c:v>46404</c:v>
                </c:pt>
                <c:pt idx="109">
                  <c:v>46405</c:v>
                </c:pt>
                <c:pt idx="110">
                  <c:v>46406</c:v>
                </c:pt>
                <c:pt idx="111">
                  <c:v>46407</c:v>
                </c:pt>
                <c:pt idx="112">
                  <c:v>46408</c:v>
                </c:pt>
                <c:pt idx="113">
                  <c:v>46409</c:v>
                </c:pt>
                <c:pt idx="114">
                  <c:v>46410</c:v>
                </c:pt>
                <c:pt idx="115">
                  <c:v>46411</c:v>
                </c:pt>
                <c:pt idx="116">
                  <c:v>46412</c:v>
                </c:pt>
                <c:pt idx="117">
                  <c:v>46413</c:v>
                </c:pt>
                <c:pt idx="118">
                  <c:v>46414</c:v>
                </c:pt>
                <c:pt idx="119">
                  <c:v>46415</c:v>
                </c:pt>
                <c:pt idx="120">
                  <c:v>46416</c:v>
                </c:pt>
                <c:pt idx="121">
                  <c:v>46417</c:v>
                </c:pt>
                <c:pt idx="122">
                  <c:v>46418</c:v>
                </c:pt>
                <c:pt idx="123">
                  <c:v>46419</c:v>
                </c:pt>
                <c:pt idx="124">
                  <c:v>46420</c:v>
                </c:pt>
                <c:pt idx="125">
                  <c:v>46421</c:v>
                </c:pt>
                <c:pt idx="126">
                  <c:v>46422</c:v>
                </c:pt>
                <c:pt idx="127">
                  <c:v>46423</c:v>
                </c:pt>
                <c:pt idx="128">
                  <c:v>46424</c:v>
                </c:pt>
                <c:pt idx="129">
                  <c:v>46425</c:v>
                </c:pt>
                <c:pt idx="130">
                  <c:v>46426</c:v>
                </c:pt>
                <c:pt idx="131">
                  <c:v>46427</c:v>
                </c:pt>
                <c:pt idx="132">
                  <c:v>46428</c:v>
                </c:pt>
                <c:pt idx="133">
                  <c:v>46429</c:v>
                </c:pt>
                <c:pt idx="134">
                  <c:v>46430</c:v>
                </c:pt>
                <c:pt idx="135">
                  <c:v>46431</c:v>
                </c:pt>
                <c:pt idx="136">
                  <c:v>46432</c:v>
                </c:pt>
                <c:pt idx="137">
                  <c:v>46433</c:v>
                </c:pt>
                <c:pt idx="138">
                  <c:v>46434</c:v>
                </c:pt>
                <c:pt idx="139">
                  <c:v>46435</c:v>
                </c:pt>
                <c:pt idx="140">
                  <c:v>46436</c:v>
                </c:pt>
                <c:pt idx="141">
                  <c:v>46437</c:v>
                </c:pt>
                <c:pt idx="142">
                  <c:v>46438</c:v>
                </c:pt>
                <c:pt idx="143">
                  <c:v>46439</c:v>
                </c:pt>
                <c:pt idx="144">
                  <c:v>46440</c:v>
                </c:pt>
                <c:pt idx="145">
                  <c:v>46441</c:v>
                </c:pt>
                <c:pt idx="146">
                  <c:v>46442</c:v>
                </c:pt>
                <c:pt idx="147">
                  <c:v>46443</c:v>
                </c:pt>
                <c:pt idx="148">
                  <c:v>46444</c:v>
                </c:pt>
                <c:pt idx="149">
                  <c:v>46445</c:v>
                </c:pt>
                <c:pt idx="150">
                  <c:v>46446</c:v>
                </c:pt>
                <c:pt idx="151">
                  <c:v>46447</c:v>
                </c:pt>
                <c:pt idx="152">
                  <c:v>46448</c:v>
                </c:pt>
                <c:pt idx="153">
                  <c:v>46449</c:v>
                </c:pt>
                <c:pt idx="154">
                  <c:v>46450</c:v>
                </c:pt>
                <c:pt idx="155">
                  <c:v>46451</c:v>
                </c:pt>
                <c:pt idx="156">
                  <c:v>46452</c:v>
                </c:pt>
                <c:pt idx="157">
                  <c:v>46453</c:v>
                </c:pt>
                <c:pt idx="158">
                  <c:v>46454</c:v>
                </c:pt>
                <c:pt idx="159">
                  <c:v>46455</c:v>
                </c:pt>
                <c:pt idx="160">
                  <c:v>46456</c:v>
                </c:pt>
                <c:pt idx="161">
                  <c:v>46457</c:v>
                </c:pt>
                <c:pt idx="162">
                  <c:v>46458</c:v>
                </c:pt>
                <c:pt idx="163">
                  <c:v>46459</c:v>
                </c:pt>
                <c:pt idx="164">
                  <c:v>46460</c:v>
                </c:pt>
                <c:pt idx="165">
                  <c:v>46461</c:v>
                </c:pt>
                <c:pt idx="166">
                  <c:v>46462</c:v>
                </c:pt>
                <c:pt idx="167">
                  <c:v>46463</c:v>
                </c:pt>
                <c:pt idx="168">
                  <c:v>46464</c:v>
                </c:pt>
                <c:pt idx="169">
                  <c:v>46465</c:v>
                </c:pt>
                <c:pt idx="170">
                  <c:v>46466</c:v>
                </c:pt>
                <c:pt idx="171">
                  <c:v>46467</c:v>
                </c:pt>
                <c:pt idx="172">
                  <c:v>46468</c:v>
                </c:pt>
                <c:pt idx="173">
                  <c:v>46469</c:v>
                </c:pt>
                <c:pt idx="174">
                  <c:v>46470</c:v>
                </c:pt>
                <c:pt idx="175">
                  <c:v>46471</c:v>
                </c:pt>
                <c:pt idx="176">
                  <c:v>46472</c:v>
                </c:pt>
                <c:pt idx="177">
                  <c:v>46473</c:v>
                </c:pt>
                <c:pt idx="178">
                  <c:v>46474</c:v>
                </c:pt>
                <c:pt idx="179">
                  <c:v>46475</c:v>
                </c:pt>
                <c:pt idx="180">
                  <c:v>46476</c:v>
                </c:pt>
                <c:pt idx="181">
                  <c:v>46477</c:v>
                </c:pt>
                <c:pt idx="182">
                  <c:v>46478</c:v>
                </c:pt>
                <c:pt idx="183">
                  <c:v>46479</c:v>
                </c:pt>
                <c:pt idx="184">
                  <c:v>46480</c:v>
                </c:pt>
                <c:pt idx="185">
                  <c:v>46481</c:v>
                </c:pt>
                <c:pt idx="186">
                  <c:v>46482</c:v>
                </c:pt>
                <c:pt idx="187">
                  <c:v>46483</c:v>
                </c:pt>
                <c:pt idx="188">
                  <c:v>46484</c:v>
                </c:pt>
                <c:pt idx="189">
                  <c:v>46485</c:v>
                </c:pt>
                <c:pt idx="190">
                  <c:v>46486</c:v>
                </c:pt>
                <c:pt idx="191">
                  <c:v>46487</c:v>
                </c:pt>
                <c:pt idx="192">
                  <c:v>46488</c:v>
                </c:pt>
                <c:pt idx="193">
                  <c:v>46489</c:v>
                </c:pt>
                <c:pt idx="194">
                  <c:v>46490</c:v>
                </c:pt>
                <c:pt idx="195">
                  <c:v>46491</c:v>
                </c:pt>
                <c:pt idx="196">
                  <c:v>46492</c:v>
                </c:pt>
                <c:pt idx="197">
                  <c:v>46493</c:v>
                </c:pt>
                <c:pt idx="198">
                  <c:v>46494</c:v>
                </c:pt>
                <c:pt idx="199">
                  <c:v>46495</c:v>
                </c:pt>
                <c:pt idx="200">
                  <c:v>46496</c:v>
                </c:pt>
                <c:pt idx="201">
                  <c:v>46497</c:v>
                </c:pt>
                <c:pt idx="202">
                  <c:v>46498</c:v>
                </c:pt>
                <c:pt idx="203">
                  <c:v>46499</c:v>
                </c:pt>
                <c:pt idx="204">
                  <c:v>46500</c:v>
                </c:pt>
                <c:pt idx="205">
                  <c:v>46501</c:v>
                </c:pt>
                <c:pt idx="206">
                  <c:v>46502</c:v>
                </c:pt>
                <c:pt idx="207">
                  <c:v>46503</c:v>
                </c:pt>
                <c:pt idx="208">
                  <c:v>46504</c:v>
                </c:pt>
                <c:pt idx="209">
                  <c:v>46505</c:v>
                </c:pt>
                <c:pt idx="210">
                  <c:v>46506</c:v>
                </c:pt>
                <c:pt idx="211">
                  <c:v>46507</c:v>
                </c:pt>
                <c:pt idx="212">
                  <c:v>46508</c:v>
                </c:pt>
                <c:pt idx="213">
                  <c:v>46509</c:v>
                </c:pt>
                <c:pt idx="214">
                  <c:v>46510</c:v>
                </c:pt>
                <c:pt idx="215">
                  <c:v>46511</c:v>
                </c:pt>
                <c:pt idx="216">
                  <c:v>46512</c:v>
                </c:pt>
                <c:pt idx="217">
                  <c:v>46513</c:v>
                </c:pt>
                <c:pt idx="218">
                  <c:v>46514</c:v>
                </c:pt>
                <c:pt idx="219">
                  <c:v>46515</c:v>
                </c:pt>
                <c:pt idx="220">
                  <c:v>46516</c:v>
                </c:pt>
                <c:pt idx="221">
                  <c:v>46517</c:v>
                </c:pt>
                <c:pt idx="222">
                  <c:v>46518</c:v>
                </c:pt>
                <c:pt idx="223">
                  <c:v>46519</c:v>
                </c:pt>
                <c:pt idx="224">
                  <c:v>46520</c:v>
                </c:pt>
                <c:pt idx="225">
                  <c:v>46521</c:v>
                </c:pt>
                <c:pt idx="226">
                  <c:v>46522</c:v>
                </c:pt>
                <c:pt idx="227">
                  <c:v>46523</c:v>
                </c:pt>
                <c:pt idx="228">
                  <c:v>46524</c:v>
                </c:pt>
                <c:pt idx="229">
                  <c:v>46525</c:v>
                </c:pt>
                <c:pt idx="230">
                  <c:v>46526</c:v>
                </c:pt>
                <c:pt idx="231">
                  <c:v>46527</c:v>
                </c:pt>
                <c:pt idx="232">
                  <c:v>46528</c:v>
                </c:pt>
                <c:pt idx="233">
                  <c:v>46529</c:v>
                </c:pt>
                <c:pt idx="234">
                  <c:v>46530</c:v>
                </c:pt>
                <c:pt idx="235">
                  <c:v>46531</c:v>
                </c:pt>
                <c:pt idx="236">
                  <c:v>46532</c:v>
                </c:pt>
                <c:pt idx="237">
                  <c:v>46533</c:v>
                </c:pt>
                <c:pt idx="238">
                  <c:v>46534</c:v>
                </c:pt>
                <c:pt idx="239">
                  <c:v>46535</c:v>
                </c:pt>
                <c:pt idx="240">
                  <c:v>46536</c:v>
                </c:pt>
                <c:pt idx="241">
                  <c:v>46537</c:v>
                </c:pt>
                <c:pt idx="242">
                  <c:v>46538</c:v>
                </c:pt>
                <c:pt idx="243">
                  <c:v>46539</c:v>
                </c:pt>
                <c:pt idx="244">
                  <c:v>46540</c:v>
                </c:pt>
                <c:pt idx="245">
                  <c:v>46541</c:v>
                </c:pt>
                <c:pt idx="246">
                  <c:v>46542</c:v>
                </c:pt>
                <c:pt idx="247">
                  <c:v>46543</c:v>
                </c:pt>
                <c:pt idx="248">
                  <c:v>46544</c:v>
                </c:pt>
                <c:pt idx="249">
                  <c:v>46545</c:v>
                </c:pt>
                <c:pt idx="250">
                  <c:v>46546</c:v>
                </c:pt>
                <c:pt idx="251">
                  <c:v>46547</c:v>
                </c:pt>
                <c:pt idx="252">
                  <c:v>46548</c:v>
                </c:pt>
                <c:pt idx="253">
                  <c:v>46549</c:v>
                </c:pt>
                <c:pt idx="254">
                  <c:v>46550</c:v>
                </c:pt>
                <c:pt idx="255">
                  <c:v>46551</c:v>
                </c:pt>
                <c:pt idx="256">
                  <c:v>46552</c:v>
                </c:pt>
                <c:pt idx="257">
                  <c:v>46553</c:v>
                </c:pt>
                <c:pt idx="258">
                  <c:v>46554</c:v>
                </c:pt>
                <c:pt idx="259">
                  <c:v>46555</c:v>
                </c:pt>
                <c:pt idx="260">
                  <c:v>46556</c:v>
                </c:pt>
                <c:pt idx="261">
                  <c:v>46557</c:v>
                </c:pt>
                <c:pt idx="262">
                  <c:v>46558</c:v>
                </c:pt>
                <c:pt idx="263">
                  <c:v>46559</c:v>
                </c:pt>
                <c:pt idx="264">
                  <c:v>46560</c:v>
                </c:pt>
                <c:pt idx="265">
                  <c:v>46561</c:v>
                </c:pt>
                <c:pt idx="266">
                  <c:v>46562</c:v>
                </c:pt>
                <c:pt idx="267">
                  <c:v>46563</c:v>
                </c:pt>
                <c:pt idx="268">
                  <c:v>46564</c:v>
                </c:pt>
                <c:pt idx="269">
                  <c:v>46565</c:v>
                </c:pt>
                <c:pt idx="270">
                  <c:v>46566</c:v>
                </c:pt>
                <c:pt idx="271">
                  <c:v>46567</c:v>
                </c:pt>
                <c:pt idx="272">
                  <c:v>46568</c:v>
                </c:pt>
                <c:pt idx="273">
                  <c:v>46569</c:v>
                </c:pt>
                <c:pt idx="274">
                  <c:v>46570</c:v>
                </c:pt>
                <c:pt idx="275">
                  <c:v>46571</c:v>
                </c:pt>
                <c:pt idx="276">
                  <c:v>46572</c:v>
                </c:pt>
                <c:pt idx="277">
                  <c:v>46573</c:v>
                </c:pt>
                <c:pt idx="278">
                  <c:v>46574</c:v>
                </c:pt>
                <c:pt idx="279">
                  <c:v>46575</c:v>
                </c:pt>
                <c:pt idx="280">
                  <c:v>46576</c:v>
                </c:pt>
                <c:pt idx="281">
                  <c:v>46577</c:v>
                </c:pt>
                <c:pt idx="282">
                  <c:v>46578</c:v>
                </c:pt>
                <c:pt idx="283">
                  <c:v>46579</c:v>
                </c:pt>
                <c:pt idx="284">
                  <c:v>46580</c:v>
                </c:pt>
                <c:pt idx="285">
                  <c:v>46581</c:v>
                </c:pt>
                <c:pt idx="286">
                  <c:v>46582</c:v>
                </c:pt>
                <c:pt idx="287">
                  <c:v>46583</c:v>
                </c:pt>
                <c:pt idx="288">
                  <c:v>46584</c:v>
                </c:pt>
                <c:pt idx="289">
                  <c:v>46585</c:v>
                </c:pt>
                <c:pt idx="290">
                  <c:v>46586</c:v>
                </c:pt>
                <c:pt idx="291">
                  <c:v>46587</c:v>
                </c:pt>
                <c:pt idx="292">
                  <c:v>46588</c:v>
                </c:pt>
                <c:pt idx="293">
                  <c:v>46589</c:v>
                </c:pt>
                <c:pt idx="294">
                  <c:v>46590</c:v>
                </c:pt>
                <c:pt idx="295">
                  <c:v>46591</c:v>
                </c:pt>
                <c:pt idx="296">
                  <c:v>46592</c:v>
                </c:pt>
                <c:pt idx="297">
                  <c:v>46593</c:v>
                </c:pt>
                <c:pt idx="298">
                  <c:v>46594</c:v>
                </c:pt>
                <c:pt idx="299">
                  <c:v>46595</c:v>
                </c:pt>
                <c:pt idx="300">
                  <c:v>46596</c:v>
                </c:pt>
                <c:pt idx="301">
                  <c:v>46597</c:v>
                </c:pt>
                <c:pt idx="302">
                  <c:v>46598</c:v>
                </c:pt>
                <c:pt idx="303">
                  <c:v>46599</c:v>
                </c:pt>
                <c:pt idx="304">
                  <c:v>46600</c:v>
                </c:pt>
                <c:pt idx="305">
                  <c:v>46601</c:v>
                </c:pt>
                <c:pt idx="306">
                  <c:v>46602</c:v>
                </c:pt>
                <c:pt idx="307">
                  <c:v>46603</c:v>
                </c:pt>
                <c:pt idx="308">
                  <c:v>46604</c:v>
                </c:pt>
                <c:pt idx="309">
                  <c:v>46605</c:v>
                </c:pt>
                <c:pt idx="310">
                  <c:v>46606</c:v>
                </c:pt>
                <c:pt idx="311">
                  <c:v>46607</c:v>
                </c:pt>
                <c:pt idx="312">
                  <c:v>46608</c:v>
                </c:pt>
                <c:pt idx="313">
                  <c:v>46609</c:v>
                </c:pt>
                <c:pt idx="314">
                  <c:v>46610</c:v>
                </c:pt>
                <c:pt idx="315">
                  <c:v>46611</c:v>
                </c:pt>
                <c:pt idx="316">
                  <c:v>46612</c:v>
                </c:pt>
                <c:pt idx="317">
                  <c:v>46613</c:v>
                </c:pt>
                <c:pt idx="318">
                  <c:v>46614</c:v>
                </c:pt>
                <c:pt idx="319">
                  <c:v>46615</c:v>
                </c:pt>
                <c:pt idx="320">
                  <c:v>46616</c:v>
                </c:pt>
                <c:pt idx="321">
                  <c:v>46617</c:v>
                </c:pt>
                <c:pt idx="322">
                  <c:v>46618</c:v>
                </c:pt>
                <c:pt idx="323">
                  <c:v>46619</c:v>
                </c:pt>
                <c:pt idx="324">
                  <c:v>46620</c:v>
                </c:pt>
                <c:pt idx="325">
                  <c:v>46621</c:v>
                </c:pt>
                <c:pt idx="326">
                  <c:v>46622</c:v>
                </c:pt>
                <c:pt idx="327">
                  <c:v>46623</c:v>
                </c:pt>
                <c:pt idx="328">
                  <c:v>46624</c:v>
                </c:pt>
                <c:pt idx="329">
                  <c:v>46625</c:v>
                </c:pt>
                <c:pt idx="330">
                  <c:v>46626</c:v>
                </c:pt>
                <c:pt idx="331">
                  <c:v>46627</c:v>
                </c:pt>
                <c:pt idx="332">
                  <c:v>46628</c:v>
                </c:pt>
                <c:pt idx="333">
                  <c:v>46629</c:v>
                </c:pt>
                <c:pt idx="334">
                  <c:v>46630</c:v>
                </c:pt>
                <c:pt idx="335">
                  <c:v>46631</c:v>
                </c:pt>
                <c:pt idx="336">
                  <c:v>46632</c:v>
                </c:pt>
                <c:pt idx="337">
                  <c:v>46633</c:v>
                </c:pt>
                <c:pt idx="338">
                  <c:v>46634</c:v>
                </c:pt>
                <c:pt idx="339">
                  <c:v>46635</c:v>
                </c:pt>
                <c:pt idx="340">
                  <c:v>46636</c:v>
                </c:pt>
                <c:pt idx="341">
                  <c:v>46637</c:v>
                </c:pt>
                <c:pt idx="342">
                  <c:v>46638</c:v>
                </c:pt>
                <c:pt idx="343">
                  <c:v>46639</c:v>
                </c:pt>
                <c:pt idx="344">
                  <c:v>46640</c:v>
                </c:pt>
                <c:pt idx="345">
                  <c:v>46641</c:v>
                </c:pt>
                <c:pt idx="346">
                  <c:v>46642</c:v>
                </c:pt>
                <c:pt idx="347">
                  <c:v>46643</c:v>
                </c:pt>
                <c:pt idx="348">
                  <c:v>46644</c:v>
                </c:pt>
                <c:pt idx="349">
                  <c:v>46645</c:v>
                </c:pt>
                <c:pt idx="350">
                  <c:v>46646</c:v>
                </c:pt>
                <c:pt idx="351">
                  <c:v>46647</c:v>
                </c:pt>
                <c:pt idx="352">
                  <c:v>46648</c:v>
                </c:pt>
                <c:pt idx="353">
                  <c:v>46649</c:v>
                </c:pt>
                <c:pt idx="354">
                  <c:v>46650</c:v>
                </c:pt>
                <c:pt idx="355">
                  <c:v>46651</c:v>
                </c:pt>
                <c:pt idx="356">
                  <c:v>46652</c:v>
                </c:pt>
                <c:pt idx="357">
                  <c:v>46653</c:v>
                </c:pt>
                <c:pt idx="358">
                  <c:v>46654</c:v>
                </c:pt>
                <c:pt idx="359">
                  <c:v>46655</c:v>
                </c:pt>
                <c:pt idx="360">
                  <c:v>46656</c:v>
                </c:pt>
                <c:pt idx="361">
                  <c:v>46657</c:v>
                </c:pt>
                <c:pt idx="362">
                  <c:v>46658</c:v>
                </c:pt>
                <c:pt idx="363">
                  <c:v>46659</c:v>
                </c:pt>
                <c:pt idx="364">
                  <c:v>46660</c:v>
                </c:pt>
              </c:numCache>
            </c:numRef>
          </c:cat>
          <c:val>
            <c:numRef>
              <c:f>Uttag!$AZ$5:$AZ$369</c:f>
              <c:numCache>
                <c:formatCode>#,##0</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extLst>
            <c:ext xmlns:c16="http://schemas.microsoft.com/office/drawing/2014/chart" uri="{C3380CC4-5D6E-409C-BE32-E72D297353CC}">
              <c16:uniqueId val="{00000002-1F9C-40D3-8B65-A5E94D5A686F}"/>
            </c:ext>
          </c:extLst>
        </c:ser>
        <c:ser>
          <c:idx val="3"/>
          <c:order val="3"/>
          <c:tx>
            <c:strRef>
              <c:f>Uttag!$BA$3</c:f>
              <c:strCache>
                <c:ptCount val="1"/>
                <c:pt idx="0">
                  <c:v>Vinter 3</c:v>
                </c:pt>
              </c:strCache>
            </c:strRef>
          </c:tx>
          <c:spPr>
            <a:solidFill>
              <a:schemeClr val="accent4"/>
            </a:solidFill>
            <a:ln>
              <a:noFill/>
            </a:ln>
            <a:effectLst/>
          </c:spPr>
          <c:cat>
            <c:numRef>
              <c:f>Uttag!$D$5:$D$369</c:f>
              <c:numCache>
                <c:formatCode>d\-mmm</c:formatCode>
                <c:ptCount val="365"/>
                <c:pt idx="0">
                  <c:v>46296</c:v>
                </c:pt>
                <c:pt idx="1">
                  <c:v>46297</c:v>
                </c:pt>
                <c:pt idx="2">
                  <c:v>46298</c:v>
                </c:pt>
                <c:pt idx="3">
                  <c:v>46299</c:v>
                </c:pt>
                <c:pt idx="4">
                  <c:v>46300</c:v>
                </c:pt>
                <c:pt idx="5">
                  <c:v>46301</c:v>
                </c:pt>
                <c:pt idx="6">
                  <c:v>46302</c:v>
                </c:pt>
                <c:pt idx="7">
                  <c:v>46303</c:v>
                </c:pt>
                <c:pt idx="8">
                  <c:v>46304</c:v>
                </c:pt>
                <c:pt idx="9">
                  <c:v>46305</c:v>
                </c:pt>
                <c:pt idx="10">
                  <c:v>46306</c:v>
                </c:pt>
                <c:pt idx="11">
                  <c:v>46307</c:v>
                </c:pt>
                <c:pt idx="12">
                  <c:v>46308</c:v>
                </c:pt>
                <c:pt idx="13">
                  <c:v>46309</c:v>
                </c:pt>
                <c:pt idx="14">
                  <c:v>46310</c:v>
                </c:pt>
                <c:pt idx="15">
                  <c:v>46311</c:v>
                </c:pt>
                <c:pt idx="16">
                  <c:v>46312</c:v>
                </c:pt>
                <c:pt idx="17">
                  <c:v>46313</c:v>
                </c:pt>
                <c:pt idx="18">
                  <c:v>46314</c:v>
                </c:pt>
                <c:pt idx="19">
                  <c:v>46315</c:v>
                </c:pt>
                <c:pt idx="20">
                  <c:v>46316</c:v>
                </c:pt>
                <c:pt idx="21">
                  <c:v>46317</c:v>
                </c:pt>
                <c:pt idx="22">
                  <c:v>46318</c:v>
                </c:pt>
                <c:pt idx="23">
                  <c:v>46319</c:v>
                </c:pt>
                <c:pt idx="24">
                  <c:v>46320</c:v>
                </c:pt>
                <c:pt idx="25">
                  <c:v>46321</c:v>
                </c:pt>
                <c:pt idx="26">
                  <c:v>46322</c:v>
                </c:pt>
                <c:pt idx="27">
                  <c:v>46323</c:v>
                </c:pt>
                <c:pt idx="28">
                  <c:v>46324</c:v>
                </c:pt>
                <c:pt idx="29">
                  <c:v>46325</c:v>
                </c:pt>
                <c:pt idx="30">
                  <c:v>46326</c:v>
                </c:pt>
                <c:pt idx="31">
                  <c:v>46327</c:v>
                </c:pt>
                <c:pt idx="32">
                  <c:v>46328</c:v>
                </c:pt>
                <c:pt idx="33">
                  <c:v>46329</c:v>
                </c:pt>
                <c:pt idx="34">
                  <c:v>46330</c:v>
                </c:pt>
                <c:pt idx="35">
                  <c:v>46331</c:v>
                </c:pt>
                <c:pt idx="36">
                  <c:v>46332</c:v>
                </c:pt>
                <c:pt idx="37">
                  <c:v>46333</c:v>
                </c:pt>
                <c:pt idx="38">
                  <c:v>46334</c:v>
                </c:pt>
                <c:pt idx="39">
                  <c:v>46335</c:v>
                </c:pt>
                <c:pt idx="40">
                  <c:v>46336</c:v>
                </c:pt>
                <c:pt idx="41">
                  <c:v>46337</c:v>
                </c:pt>
                <c:pt idx="42">
                  <c:v>46338</c:v>
                </c:pt>
                <c:pt idx="43">
                  <c:v>46339</c:v>
                </c:pt>
                <c:pt idx="44">
                  <c:v>46340</c:v>
                </c:pt>
                <c:pt idx="45">
                  <c:v>46341</c:v>
                </c:pt>
                <c:pt idx="46">
                  <c:v>46342</c:v>
                </c:pt>
                <c:pt idx="47">
                  <c:v>46343</c:v>
                </c:pt>
                <c:pt idx="48">
                  <c:v>46344</c:v>
                </c:pt>
                <c:pt idx="49">
                  <c:v>46345</c:v>
                </c:pt>
                <c:pt idx="50">
                  <c:v>46346</c:v>
                </c:pt>
                <c:pt idx="51">
                  <c:v>46347</c:v>
                </c:pt>
                <c:pt idx="52">
                  <c:v>46348</c:v>
                </c:pt>
                <c:pt idx="53">
                  <c:v>46349</c:v>
                </c:pt>
                <c:pt idx="54">
                  <c:v>46350</c:v>
                </c:pt>
                <c:pt idx="55">
                  <c:v>46351</c:v>
                </c:pt>
                <c:pt idx="56">
                  <c:v>46352</c:v>
                </c:pt>
                <c:pt idx="57">
                  <c:v>46353</c:v>
                </c:pt>
                <c:pt idx="58">
                  <c:v>46354</c:v>
                </c:pt>
                <c:pt idx="59">
                  <c:v>46355</c:v>
                </c:pt>
                <c:pt idx="60">
                  <c:v>46356</c:v>
                </c:pt>
                <c:pt idx="61">
                  <c:v>46357</c:v>
                </c:pt>
                <c:pt idx="62">
                  <c:v>46358</c:v>
                </c:pt>
                <c:pt idx="63">
                  <c:v>46359</c:v>
                </c:pt>
                <c:pt idx="64">
                  <c:v>46360</c:v>
                </c:pt>
                <c:pt idx="65">
                  <c:v>46361</c:v>
                </c:pt>
                <c:pt idx="66">
                  <c:v>46362</c:v>
                </c:pt>
                <c:pt idx="67">
                  <c:v>46363</c:v>
                </c:pt>
                <c:pt idx="68">
                  <c:v>46364</c:v>
                </c:pt>
                <c:pt idx="69">
                  <c:v>46365</c:v>
                </c:pt>
                <c:pt idx="70">
                  <c:v>46366</c:v>
                </c:pt>
                <c:pt idx="71">
                  <c:v>46367</c:v>
                </c:pt>
                <c:pt idx="72">
                  <c:v>46368</c:v>
                </c:pt>
                <c:pt idx="73">
                  <c:v>46369</c:v>
                </c:pt>
                <c:pt idx="74">
                  <c:v>46370</c:v>
                </c:pt>
                <c:pt idx="75">
                  <c:v>46371</c:v>
                </c:pt>
                <c:pt idx="76">
                  <c:v>46372</c:v>
                </c:pt>
                <c:pt idx="77">
                  <c:v>46373</c:v>
                </c:pt>
                <c:pt idx="78">
                  <c:v>46374</c:v>
                </c:pt>
                <c:pt idx="79">
                  <c:v>46375</c:v>
                </c:pt>
                <c:pt idx="80">
                  <c:v>46376</c:v>
                </c:pt>
                <c:pt idx="81">
                  <c:v>46377</c:v>
                </c:pt>
                <c:pt idx="82">
                  <c:v>46378</c:v>
                </c:pt>
                <c:pt idx="83">
                  <c:v>46379</c:v>
                </c:pt>
                <c:pt idx="84">
                  <c:v>46380</c:v>
                </c:pt>
                <c:pt idx="85">
                  <c:v>46381</c:v>
                </c:pt>
                <c:pt idx="86">
                  <c:v>46382</c:v>
                </c:pt>
                <c:pt idx="87">
                  <c:v>46383</c:v>
                </c:pt>
                <c:pt idx="88">
                  <c:v>46384</c:v>
                </c:pt>
                <c:pt idx="89">
                  <c:v>46385</c:v>
                </c:pt>
                <c:pt idx="90">
                  <c:v>46386</c:v>
                </c:pt>
                <c:pt idx="91">
                  <c:v>46387</c:v>
                </c:pt>
                <c:pt idx="92">
                  <c:v>46388</c:v>
                </c:pt>
                <c:pt idx="93">
                  <c:v>46389</c:v>
                </c:pt>
                <c:pt idx="94">
                  <c:v>46390</c:v>
                </c:pt>
                <c:pt idx="95">
                  <c:v>46391</c:v>
                </c:pt>
                <c:pt idx="96">
                  <c:v>46392</c:v>
                </c:pt>
                <c:pt idx="97">
                  <c:v>46393</c:v>
                </c:pt>
                <c:pt idx="98">
                  <c:v>46394</c:v>
                </c:pt>
                <c:pt idx="99">
                  <c:v>46395</c:v>
                </c:pt>
                <c:pt idx="100">
                  <c:v>46396</c:v>
                </c:pt>
                <c:pt idx="101">
                  <c:v>46397</c:v>
                </c:pt>
                <c:pt idx="102">
                  <c:v>46398</c:v>
                </c:pt>
                <c:pt idx="103">
                  <c:v>46399</c:v>
                </c:pt>
                <c:pt idx="104">
                  <c:v>46400</c:v>
                </c:pt>
                <c:pt idx="105">
                  <c:v>46401</c:v>
                </c:pt>
                <c:pt idx="106">
                  <c:v>46402</c:v>
                </c:pt>
                <c:pt idx="107">
                  <c:v>46403</c:v>
                </c:pt>
                <c:pt idx="108">
                  <c:v>46404</c:v>
                </c:pt>
                <c:pt idx="109">
                  <c:v>46405</c:v>
                </c:pt>
                <c:pt idx="110">
                  <c:v>46406</c:v>
                </c:pt>
                <c:pt idx="111">
                  <c:v>46407</c:v>
                </c:pt>
                <c:pt idx="112">
                  <c:v>46408</c:v>
                </c:pt>
                <c:pt idx="113">
                  <c:v>46409</c:v>
                </c:pt>
                <c:pt idx="114">
                  <c:v>46410</c:v>
                </c:pt>
                <c:pt idx="115">
                  <c:v>46411</c:v>
                </c:pt>
                <c:pt idx="116">
                  <c:v>46412</c:v>
                </c:pt>
                <c:pt idx="117">
                  <c:v>46413</c:v>
                </c:pt>
                <c:pt idx="118">
                  <c:v>46414</c:v>
                </c:pt>
                <c:pt idx="119">
                  <c:v>46415</c:v>
                </c:pt>
                <c:pt idx="120">
                  <c:v>46416</c:v>
                </c:pt>
                <c:pt idx="121">
                  <c:v>46417</c:v>
                </c:pt>
                <c:pt idx="122">
                  <c:v>46418</c:v>
                </c:pt>
                <c:pt idx="123">
                  <c:v>46419</c:v>
                </c:pt>
                <c:pt idx="124">
                  <c:v>46420</c:v>
                </c:pt>
                <c:pt idx="125">
                  <c:v>46421</c:v>
                </c:pt>
                <c:pt idx="126">
                  <c:v>46422</c:v>
                </c:pt>
                <c:pt idx="127">
                  <c:v>46423</c:v>
                </c:pt>
                <c:pt idx="128">
                  <c:v>46424</c:v>
                </c:pt>
                <c:pt idx="129">
                  <c:v>46425</c:v>
                </c:pt>
                <c:pt idx="130">
                  <c:v>46426</c:v>
                </c:pt>
                <c:pt idx="131">
                  <c:v>46427</c:v>
                </c:pt>
                <c:pt idx="132">
                  <c:v>46428</c:v>
                </c:pt>
                <c:pt idx="133">
                  <c:v>46429</c:v>
                </c:pt>
                <c:pt idx="134">
                  <c:v>46430</c:v>
                </c:pt>
                <c:pt idx="135">
                  <c:v>46431</c:v>
                </c:pt>
                <c:pt idx="136">
                  <c:v>46432</c:v>
                </c:pt>
                <c:pt idx="137">
                  <c:v>46433</c:v>
                </c:pt>
                <c:pt idx="138">
                  <c:v>46434</c:v>
                </c:pt>
                <c:pt idx="139">
                  <c:v>46435</c:v>
                </c:pt>
                <c:pt idx="140">
                  <c:v>46436</c:v>
                </c:pt>
                <c:pt idx="141">
                  <c:v>46437</c:v>
                </c:pt>
                <c:pt idx="142">
                  <c:v>46438</c:v>
                </c:pt>
                <c:pt idx="143">
                  <c:v>46439</c:v>
                </c:pt>
                <c:pt idx="144">
                  <c:v>46440</c:v>
                </c:pt>
                <c:pt idx="145">
                  <c:v>46441</c:v>
                </c:pt>
                <c:pt idx="146">
                  <c:v>46442</c:v>
                </c:pt>
                <c:pt idx="147">
                  <c:v>46443</c:v>
                </c:pt>
                <c:pt idx="148">
                  <c:v>46444</c:v>
                </c:pt>
                <c:pt idx="149">
                  <c:v>46445</c:v>
                </c:pt>
                <c:pt idx="150">
                  <c:v>46446</c:v>
                </c:pt>
                <c:pt idx="151">
                  <c:v>46447</c:v>
                </c:pt>
                <c:pt idx="152">
                  <c:v>46448</c:v>
                </c:pt>
                <c:pt idx="153">
                  <c:v>46449</c:v>
                </c:pt>
                <c:pt idx="154">
                  <c:v>46450</c:v>
                </c:pt>
                <c:pt idx="155">
                  <c:v>46451</c:v>
                </c:pt>
                <c:pt idx="156">
                  <c:v>46452</c:v>
                </c:pt>
                <c:pt idx="157">
                  <c:v>46453</c:v>
                </c:pt>
                <c:pt idx="158">
                  <c:v>46454</c:v>
                </c:pt>
                <c:pt idx="159">
                  <c:v>46455</c:v>
                </c:pt>
                <c:pt idx="160">
                  <c:v>46456</c:v>
                </c:pt>
                <c:pt idx="161">
                  <c:v>46457</c:v>
                </c:pt>
                <c:pt idx="162">
                  <c:v>46458</c:v>
                </c:pt>
                <c:pt idx="163">
                  <c:v>46459</c:v>
                </c:pt>
                <c:pt idx="164">
                  <c:v>46460</c:v>
                </c:pt>
                <c:pt idx="165">
                  <c:v>46461</c:v>
                </c:pt>
                <c:pt idx="166">
                  <c:v>46462</c:v>
                </c:pt>
                <c:pt idx="167">
                  <c:v>46463</c:v>
                </c:pt>
                <c:pt idx="168">
                  <c:v>46464</c:v>
                </c:pt>
                <c:pt idx="169">
                  <c:v>46465</c:v>
                </c:pt>
                <c:pt idx="170">
                  <c:v>46466</c:v>
                </c:pt>
                <c:pt idx="171">
                  <c:v>46467</c:v>
                </c:pt>
                <c:pt idx="172">
                  <c:v>46468</c:v>
                </c:pt>
                <c:pt idx="173">
                  <c:v>46469</c:v>
                </c:pt>
                <c:pt idx="174">
                  <c:v>46470</c:v>
                </c:pt>
                <c:pt idx="175">
                  <c:v>46471</c:v>
                </c:pt>
                <c:pt idx="176">
                  <c:v>46472</c:v>
                </c:pt>
                <c:pt idx="177">
                  <c:v>46473</c:v>
                </c:pt>
                <c:pt idx="178">
                  <c:v>46474</c:v>
                </c:pt>
                <c:pt idx="179">
                  <c:v>46475</c:v>
                </c:pt>
                <c:pt idx="180">
                  <c:v>46476</c:v>
                </c:pt>
                <c:pt idx="181">
                  <c:v>46477</c:v>
                </c:pt>
                <c:pt idx="182">
                  <c:v>46478</c:v>
                </c:pt>
                <c:pt idx="183">
                  <c:v>46479</c:v>
                </c:pt>
                <c:pt idx="184">
                  <c:v>46480</c:v>
                </c:pt>
                <c:pt idx="185">
                  <c:v>46481</c:v>
                </c:pt>
                <c:pt idx="186">
                  <c:v>46482</c:v>
                </c:pt>
                <c:pt idx="187">
                  <c:v>46483</c:v>
                </c:pt>
                <c:pt idx="188">
                  <c:v>46484</c:v>
                </c:pt>
                <c:pt idx="189">
                  <c:v>46485</c:v>
                </c:pt>
                <c:pt idx="190">
                  <c:v>46486</c:v>
                </c:pt>
                <c:pt idx="191">
                  <c:v>46487</c:v>
                </c:pt>
                <c:pt idx="192">
                  <c:v>46488</c:v>
                </c:pt>
                <c:pt idx="193">
                  <c:v>46489</c:v>
                </c:pt>
                <c:pt idx="194">
                  <c:v>46490</c:v>
                </c:pt>
                <c:pt idx="195">
                  <c:v>46491</c:v>
                </c:pt>
                <c:pt idx="196">
                  <c:v>46492</c:v>
                </c:pt>
                <c:pt idx="197">
                  <c:v>46493</c:v>
                </c:pt>
                <c:pt idx="198">
                  <c:v>46494</c:v>
                </c:pt>
                <c:pt idx="199">
                  <c:v>46495</c:v>
                </c:pt>
                <c:pt idx="200">
                  <c:v>46496</c:v>
                </c:pt>
                <c:pt idx="201">
                  <c:v>46497</c:v>
                </c:pt>
                <c:pt idx="202">
                  <c:v>46498</c:v>
                </c:pt>
                <c:pt idx="203">
                  <c:v>46499</c:v>
                </c:pt>
                <c:pt idx="204">
                  <c:v>46500</c:v>
                </c:pt>
                <c:pt idx="205">
                  <c:v>46501</c:v>
                </c:pt>
                <c:pt idx="206">
                  <c:v>46502</c:v>
                </c:pt>
                <c:pt idx="207">
                  <c:v>46503</c:v>
                </c:pt>
                <c:pt idx="208">
                  <c:v>46504</c:v>
                </c:pt>
                <c:pt idx="209">
                  <c:v>46505</c:v>
                </c:pt>
                <c:pt idx="210">
                  <c:v>46506</c:v>
                </c:pt>
                <c:pt idx="211">
                  <c:v>46507</c:v>
                </c:pt>
                <c:pt idx="212">
                  <c:v>46508</c:v>
                </c:pt>
                <c:pt idx="213">
                  <c:v>46509</c:v>
                </c:pt>
                <c:pt idx="214">
                  <c:v>46510</c:v>
                </c:pt>
                <c:pt idx="215">
                  <c:v>46511</c:v>
                </c:pt>
                <c:pt idx="216">
                  <c:v>46512</c:v>
                </c:pt>
                <c:pt idx="217">
                  <c:v>46513</c:v>
                </c:pt>
                <c:pt idx="218">
                  <c:v>46514</c:v>
                </c:pt>
                <c:pt idx="219">
                  <c:v>46515</c:v>
                </c:pt>
                <c:pt idx="220">
                  <c:v>46516</c:v>
                </c:pt>
                <c:pt idx="221">
                  <c:v>46517</c:v>
                </c:pt>
                <c:pt idx="222">
                  <c:v>46518</c:v>
                </c:pt>
                <c:pt idx="223">
                  <c:v>46519</c:v>
                </c:pt>
                <c:pt idx="224">
                  <c:v>46520</c:v>
                </c:pt>
                <c:pt idx="225">
                  <c:v>46521</c:v>
                </c:pt>
                <c:pt idx="226">
                  <c:v>46522</c:v>
                </c:pt>
                <c:pt idx="227">
                  <c:v>46523</c:v>
                </c:pt>
                <c:pt idx="228">
                  <c:v>46524</c:v>
                </c:pt>
                <c:pt idx="229">
                  <c:v>46525</c:v>
                </c:pt>
                <c:pt idx="230">
                  <c:v>46526</c:v>
                </c:pt>
                <c:pt idx="231">
                  <c:v>46527</c:v>
                </c:pt>
                <c:pt idx="232">
                  <c:v>46528</c:v>
                </c:pt>
                <c:pt idx="233">
                  <c:v>46529</c:v>
                </c:pt>
                <c:pt idx="234">
                  <c:v>46530</c:v>
                </c:pt>
                <c:pt idx="235">
                  <c:v>46531</c:v>
                </c:pt>
                <c:pt idx="236">
                  <c:v>46532</c:v>
                </c:pt>
                <c:pt idx="237">
                  <c:v>46533</c:v>
                </c:pt>
                <c:pt idx="238">
                  <c:v>46534</c:v>
                </c:pt>
                <c:pt idx="239">
                  <c:v>46535</c:v>
                </c:pt>
                <c:pt idx="240">
                  <c:v>46536</c:v>
                </c:pt>
                <c:pt idx="241">
                  <c:v>46537</c:v>
                </c:pt>
                <c:pt idx="242">
                  <c:v>46538</c:v>
                </c:pt>
                <c:pt idx="243">
                  <c:v>46539</c:v>
                </c:pt>
                <c:pt idx="244">
                  <c:v>46540</c:v>
                </c:pt>
                <c:pt idx="245">
                  <c:v>46541</c:v>
                </c:pt>
                <c:pt idx="246">
                  <c:v>46542</c:v>
                </c:pt>
                <c:pt idx="247">
                  <c:v>46543</c:v>
                </c:pt>
                <c:pt idx="248">
                  <c:v>46544</c:v>
                </c:pt>
                <c:pt idx="249">
                  <c:v>46545</c:v>
                </c:pt>
                <c:pt idx="250">
                  <c:v>46546</c:v>
                </c:pt>
                <c:pt idx="251">
                  <c:v>46547</c:v>
                </c:pt>
                <c:pt idx="252">
                  <c:v>46548</c:v>
                </c:pt>
                <c:pt idx="253">
                  <c:v>46549</c:v>
                </c:pt>
                <c:pt idx="254">
                  <c:v>46550</c:v>
                </c:pt>
                <c:pt idx="255">
                  <c:v>46551</c:v>
                </c:pt>
                <c:pt idx="256">
                  <c:v>46552</c:v>
                </c:pt>
                <c:pt idx="257">
                  <c:v>46553</c:v>
                </c:pt>
                <c:pt idx="258">
                  <c:v>46554</c:v>
                </c:pt>
                <c:pt idx="259">
                  <c:v>46555</c:v>
                </c:pt>
                <c:pt idx="260">
                  <c:v>46556</c:v>
                </c:pt>
                <c:pt idx="261">
                  <c:v>46557</c:v>
                </c:pt>
                <c:pt idx="262">
                  <c:v>46558</c:v>
                </c:pt>
                <c:pt idx="263">
                  <c:v>46559</c:v>
                </c:pt>
                <c:pt idx="264">
                  <c:v>46560</c:v>
                </c:pt>
                <c:pt idx="265">
                  <c:v>46561</c:v>
                </c:pt>
                <c:pt idx="266">
                  <c:v>46562</c:v>
                </c:pt>
                <c:pt idx="267">
                  <c:v>46563</c:v>
                </c:pt>
                <c:pt idx="268">
                  <c:v>46564</c:v>
                </c:pt>
                <c:pt idx="269">
                  <c:v>46565</c:v>
                </c:pt>
                <c:pt idx="270">
                  <c:v>46566</c:v>
                </c:pt>
                <c:pt idx="271">
                  <c:v>46567</c:v>
                </c:pt>
                <c:pt idx="272">
                  <c:v>46568</c:v>
                </c:pt>
                <c:pt idx="273">
                  <c:v>46569</c:v>
                </c:pt>
                <c:pt idx="274">
                  <c:v>46570</c:v>
                </c:pt>
                <c:pt idx="275">
                  <c:v>46571</c:v>
                </c:pt>
                <c:pt idx="276">
                  <c:v>46572</c:v>
                </c:pt>
                <c:pt idx="277">
                  <c:v>46573</c:v>
                </c:pt>
                <c:pt idx="278">
                  <c:v>46574</c:v>
                </c:pt>
                <c:pt idx="279">
                  <c:v>46575</c:v>
                </c:pt>
                <c:pt idx="280">
                  <c:v>46576</c:v>
                </c:pt>
                <c:pt idx="281">
                  <c:v>46577</c:v>
                </c:pt>
                <c:pt idx="282">
                  <c:v>46578</c:v>
                </c:pt>
                <c:pt idx="283">
                  <c:v>46579</c:v>
                </c:pt>
                <c:pt idx="284">
                  <c:v>46580</c:v>
                </c:pt>
                <c:pt idx="285">
                  <c:v>46581</c:v>
                </c:pt>
                <c:pt idx="286">
                  <c:v>46582</c:v>
                </c:pt>
                <c:pt idx="287">
                  <c:v>46583</c:v>
                </c:pt>
                <c:pt idx="288">
                  <c:v>46584</c:v>
                </c:pt>
                <c:pt idx="289">
                  <c:v>46585</c:v>
                </c:pt>
                <c:pt idx="290">
                  <c:v>46586</c:v>
                </c:pt>
                <c:pt idx="291">
                  <c:v>46587</c:v>
                </c:pt>
                <c:pt idx="292">
                  <c:v>46588</c:v>
                </c:pt>
                <c:pt idx="293">
                  <c:v>46589</c:v>
                </c:pt>
                <c:pt idx="294">
                  <c:v>46590</c:v>
                </c:pt>
                <c:pt idx="295">
                  <c:v>46591</c:v>
                </c:pt>
                <c:pt idx="296">
                  <c:v>46592</c:v>
                </c:pt>
                <c:pt idx="297">
                  <c:v>46593</c:v>
                </c:pt>
                <c:pt idx="298">
                  <c:v>46594</c:v>
                </c:pt>
                <c:pt idx="299">
                  <c:v>46595</c:v>
                </c:pt>
                <c:pt idx="300">
                  <c:v>46596</c:v>
                </c:pt>
                <c:pt idx="301">
                  <c:v>46597</c:v>
                </c:pt>
                <c:pt idx="302">
                  <c:v>46598</c:v>
                </c:pt>
                <c:pt idx="303">
                  <c:v>46599</c:v>
                </c:pt>
                <c:pt idx="304">
                  <c:v>46600</c:v>
                </c:pt>
                <c:pt idx="305">
                  <c:v>46601</c:v>
                </c:pt>
                <c:pt idx="306">
                  <c:v>46602</c:v>
                </c:pt>
                <c:pt idx="307">
                  <c:v>46603</c:v>
                </c:pt>
                <c:pt idx="308">
                  <c:v>46604</c:v>
                </c:pt>
                <c:pt idx="309">
                  <c:v>46605</c:v>
                </c:pt>
                <c:pt idx="310">
                  <c:v>46606</c:v>
                </c:pt>
                <c:pt idx="311">
                  <c:v>46607</c:v>
                </c:pt>
                <c:pt idx="312">
                  <c:v>46608</c:v>
                </c:pt>
                <c:pt idx="313">
                  <c:v>46609</c:v>
                </c:pt>
                <c:pt idx="314">
                  <c:v>46610</c:v>
                </c:pt>
                <c:pt idx="315">
                  <c:v>46611</c:v>
                </c:pt>
                <c:pt idx="316">
                  <c:v>46612</c:v>
                </c:pt>
                <c:pt idx="317">
                  <c:v>46613</c:v>
                </c:pt>
                <c:pt idx="318">
                  <c:v>46614</c:v>
                </c:pt>
                <c:pt idx="319">
                  <c:v>46615</c:v>
                </c:pt>
                <c:pt idx="320">
                  <c:v>46616</c:v>
                </c:pt>
                <c:pt idx="321">
                  <c:v>46617</c:v>
                </c:pt>
                <c:pt idx="322">
                  <c:v>46618</c:v>
                </c:pt>
                <c:pt idx="323">
                  <c:v>46619</c:v>
                </c:pt>
                <c:pt idx="324">
                  <c:v>46620</c:v>
                </c:pt>
                <c:pt idx="325">
                  <c:v>46621</c:v>
                </c:pt>
                <c:pt idx="326">
                  <c:v>46622</c:v>
                </c:pt>
                <c:pt idx="327">
                  <c:v>46623</c:v>
                </c:pt>
                <c:pt idx="328">
                  <c:v>46624</c:v>
                </c:pt>
                <c:pt idx="329">
                  <c:v>46625</c:v>
                </c:pt>
                <c:pt idx="330">
                  <c:v>46626</c:v>
                </c:pt>
                <c:pt idx="331">
                  <c:v>46627</c:v>
                </c:pt>
                <c:pt idx="332">
                  <c:v>46628</c:v>
                </c:pt>
                <c:pt idx="333">
                  <c:v>46629</c:v>
                </c:pt>
                <c:pt idx="334">
                  <c:v>46630</c:v>
                </c:pt>
                <c:pt idx="335">
                  <c:v>46631</c:v>
                </c:pt>
                <c:pt idx="336">
                  <c:v>46632</c:v>
                </c:pt>
                <c:pt idx="337">
                  <c:v>46633</c:v>
                </c:pt>
                <c:pt idx="338">
                  <c:v>46634</c:v>
                </c:pt>
                <c:pt idx="339">
                  <c:v>46635</c:v>
                </c:pt>
                <c:pt idx="340">
                  <c:v>46636</c:v>
                </c:pt>
                <c:pt idx="341">
                  <c:v>46637</c:v>
                </c:pt>
                <c:pt idx="342">
                  <c:v>46638</c:v>
                </c:pt>
                <c:pt idx="343">
                  <c:v>46639</c:v>
                </c:pt>
                <c:pt idx="344">
                  <c:v>46640</c:v>
                </c:pt>
                <c:pt idx="345">
                  <c:v>46641</c:v>
                </c:pt>
                <c:pt idx="346">
                  <c:v>46642</c:v>
                </c:pt>
                <c:pt idx="347">
                  <c:v>46643</c:v>
                </c:pt>
                <c:pt idx="348">
                  <c:v>46644</c:v>
                </c:pt>
                <c:pt idx="349">
                  <c:v>46645</c:v>
                </c:pt>
                <c:pt idx="350">
                  <c:v>46646</c:v>
                </c:pt>
                <c:pt idx="351">
                  <c:v>46647</c:v>
                </c:pt>
                <c:pt idx="352">
                  <c:v>46648</c:v>
                </c:pt>
                <c:pt idx="353">
                  <c:v>46649</c:v>
                </c:pt>
                <c:pt idx="354">
                  <c:v>46650</c:v>
                </c:pt>
                <c:pt idx="355">
                  <c:v>46651</c:v>
                </c:pt>
                <c:pt idx="356">
                  <c:v>46652</c:v>
                </c:pt>
                <c:pt idx="357">
                  <c:v>46653</c:v>
                </c:pt>
                <c:pt idx="358">
                  <c:v>46654</c:v>
                </c:pt>
                <c:pt idx="359">
                  <c:v>46655</c:v>
                </c:pt>
                <c:pt idx="360">
                  <c:v>46656</c:v>
                </c:pt>
                <c:pt idx="361">
                  <c:v>46657</c:v>
                </c:pt>
                <c:pt idx="362">
                  <c:v>46658</c:v>
                </c:pt>
                <c:pt idx="363">
                  <c:v>46659</c:v>
                </c:pt>
                <c:pt idx="364">
                  <c:v>46660</c:v>
                </c:pt>
              </c:numCache>
            </c:numRef>
          </c:cat>
          <c:val>
            <c:numRef>
              <c:f>Uttag!$BA$5:$BA$369</c:f>
              <c:numCache>
                <c:formatCode>#,##0</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extLst>
            <c:ext xmlns:c16="http://schemas.microsoft.com/office/drawing/2014/chart" uri="{C3380CC4-5D6E-409C-BE32-E72D297353CC}">
              <c16:uniqueId val="{00000003-1F9C-40D3-8B65-A5E94D5A686F}"/>
            </c:ext>
          </c:extLst>
        </c:ser>
        <c:ser>
          <c:idx val="8"/>
          <c:order val="4"/>
          <c:tx>
            <c:strRef>
              <c:f>Uttag!$BB$3</c:f>
              <c:strCache>
                <c:ptCount val="1"/>
                <c:pt idx="0">
                  <c:v>Kvartal</c:v>
                </c:pt>
              </c:strCache>
            </c:strRef>
          </c:tx>
          <c:spPr>
            <a:solidFill>
              <a:schemeClr val="accent3">
                <a:lumMod val="60000"/>
              </a:schemeClr>
            </a:solidFill>
            <a:ln>
              <a:noFill/>
            </a:ln>
            <a:effectLst/>
          </c:spPr>
          <c:val>
            <c:numRef>
              <c:f>Uttag!$BB$5:$BB$369</c:f>
              <c:numCache>
                <c:formatCode>#,##0</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extLst>
            <c:ext xmlns:c16="http://schemas.microsoft.com/office/drawing/2014/chart" uri="{C3380CC4-5D6E-409C-BE32-E72D297353CC}">
              <c16:uniqueId val="{00000001-9092-4EFF-B084-281F78B65C66}"/>
            </c:ext>
          </c:extLst>
        </c:ser>
        <c:ser>
          <c:idx val="4"/>
          <c:order val="5"/>
          <c:tx>
            <c:strRef>
              <c:f>Uttag!$BC$3</c:f>
              <c:strCache>
                <c:ptCount val="1"/>
                <c:pt idx="0">
                  <c:v>Månad</c:v>
                </c:pt>
              </c:strCache>
            </c:strRef>
          </c:tx>
          <c:spPr>
            <a:solidFill>
              <a:schemeClr val="accent5"/>
            </a:solidFill>
            <a:ln>
              <a:noFill/>
            </a:ln>
            <a:effectLst/>
          </c:spPr>
          <c:cat>
            <c:numRef>
              <c:f>Uttag!$D$5:$D$369</c:f>
              <c:numCache>
                <c:formatCode>d\-mmm</c:formatCode>
                <c:ptCount val="365"/>
                <c:pt idx="0">
                  <c:v>46296</c:v>
                </c:pt>
                <c:pt idx="1">
                  <c:v>46297</c:v>
                </c:pt>
                <c:pt idx="2">
                  <c:v>46298</c:v>
                </c:pt>
                <c:pt idx="3">
                  <c:v>46299</c:v>
                </c:pt>
                <c:pt idx="4">
                  <c:v>46300</c:v>
                </c:pt>
                <c:pt idx="5">
                  <c:v>46301</c:v>
                </c:pt>
                <c:pt idx="6">
                  <c:v>46302</c:v>
                </c:pt>
                <c:pt idx="7">
                  <c:v>46303</c:v>
                </c:pt>
                <c:pt idx="8">
                  <c:v>46304</c:v>
                </c:pt>
                <c:pt idx="9">
                  <c:v>46305</c:v>
                </c:pt>
                <c:pt idx="10">
                  <c:v>46306</c:v>
                </c:pt>
                <c:pt idx="11">
                  <c:v>46307</c:v>
                </c:pt>
                <c:pt idx="12">
                  <c:v>46308</c:v>
                </c:pt>
                <c:pt idx="13">
                  <c:v>46309</c:v>
                </c:pt>
                <c:pt idx="14">
                  <c:v>46310</c:v>
                </c:pt>
                <c:pt idx="15">
                  <c:v>46311</c:v>
                </c:pt>
                <c:pt idx="16">
                  <c:v>46312</c:v>
                </c:pt>
                <c:pt idx="17">
                  <c:v>46313</c:v>
                </c:pt>
                <c:pt idx="18">
                  <c:v>46314</c:v>
                </c:pt>
                <c:pt idx="19">
                  <c:v>46315</c:v>
                </c:pt>
                <c:pt idx="20">
                  <c:v>46316</c:v>
                </c:pt>
                <c:pt idx="21">
                  <c:v>46317</c:v>
                </c:pt>
                <c:pt idx="22">
                  <c:v>46318</c:v>
                </c:pt>
                <c:pt idx="23">
                  <c:v>46319</c:v>
                </c:pt>
                <c:pt idx="24">
                  <c:v>46320</c:v>
                </c:pt>
                <c:pt idx="25">
                  <c:v>46321</c:v>
                </c:pt>
                <c:pt idx="26">
                  <c:v>46322</c:v>
                </c:pt>
                <c:pt idx="27">
                  <c:v>46323</c:v>
                </c:pt>
                <c:pt idx="28">
                  <c:v>46324</c:v>
                </c:pt>
                <c:pt idx="29">
                  <c:v>46325</c:v>
                </c:pt>
                <c:pt idx="30">
                  <c:v>46326</c:v>
                </c:pt>
                <c:pt idx="31">
                  <c:v>46327</c:v>
                </c:pt>
                <c:pt idx="32">
                  <c:v>46328</c:v>
                </c:pt>
                <c:pt idx="33">
                  <c:v>46329</c:v>
                </c:pt>
                <c:pt idx="34">
                  <c:v>46330</c:v>
                </c:pt>
                <c:pt idx="35">
                  <c:v>46331</c:v>
                </c:pt>
                <c:pt idx="36">
                  <c:v>46332</c:v>
                </c:pt>
                <c:pt idx="37">
                  <c:v>46333</c:v>
                </c:pt>
                <c:pt idx="38">
                  <c:v>46334</c:v>
                </c:pt>
                <c:pt idx="39">
                  <c:v>46335</c:v>
                </c:pt>
                <c:pt idx="40">
                  <c:v>46336</c:v>
                </c:pt>
                <c:pt idx="41">
                  <c:v>46337</c:v>
                </c:pt>
                <c:pt idx="42">
                  <c:v>46338</c:v>
                </c:pt>
                <c:pt idx="43">
                  <c:v>46339</c:v>
                </c:pt>
                <c:pt idx="44">
                  <c:v>46340</c:v>
                </c:pt>
                <c:pt idx="45">
                  <c:v>46341</c:v>
                </c:pt>
                <c:pt idx="46">
                  <c:v>46342</c:v>
                </c:pt>
                <c:pt idx="47">
                  <c:v>46343</c:v>
                </c:pt>
                <c:pt idx="48">
                  <c:v>46344</c:v>
                </c:pt>
                <c:pt idx="49">
                  <c:v>46345</c:v>
                </c:pt>
                <c:pt idx="50">
                  <c:v>46346</c:v>
                </c:pt>
                <c:pt idx="51">
                  <c:v>46347</c:v>
                </c:pt>
                <c:pt idx="52">
                  <c:v>46348</c:v>
                </c:pt>
                <c:pt idx="53">
                  <c:v>46349</c:v>
                </c:pt>
                <c:pt idx="54">
                  <c:v>46350</c:v>
                </c:pt>
                <c:pt idx="55">
                  <c:v>46351</c:v>
                </c:pt>
                <c:pt idx="56">
                  <c:v>46352</c:v>
                </c:pt>
                <c:pt idx="57">
                  <c:v>46353</c:v>
                </c:pt>
                <c:pt idx="58">
                  <c:v>46354</c:v>
                </c:pt>
                <c:pt idx="59">
                  <c:v>46355</c:v>
                </c:pt>
                <c:pt idx="60">
                  <c:v>46356</c:v>
                </c:pt>
                <c:pt idx="61">
                  <c:v>46357</c:v>
                </c:pt>
                <c:pt idx="62">
                  <c:v>46358</c:v>
                </c:pt>
                <c:pt idx="63">
                  <c:v>46359</c:v>
                </c:pt>
                <c:pt idx="64">
                  <c:v>46360</c:v>
                </c:pt>
                <c:pt idx="65">
                  <c:v>46361</c:v>
                </c:pt>
                <c:pt idx="66">
                  <c:v>46362</c:v>
                </c:pt>
                <c:pt idx="67">
                  <c:v>46363</c:v>
                </c:pt>
                <c:pt idx="68">
                  <c:v>46364</c:v>
                </c:pt>
                <c:pt idx="69">
                  <c:v>46365</c:v>
                </c:pt>
                <c:pt idx="70">
                  <c:v>46366</c:v>
                </c:pt>
                <c:pt idx="71">
                  <c:v>46367</c:v>
                </c:pt>
                <c:pt idx="72">
                  <c:v>46368</c:v>
                </c:pt>
                <c:pt idx="73">
                  <c:v>46369</c:v>
                </c:pt>
                <c:pt idx="74">
                  <c:v>46370</c:v>
                </c:pt>
                <c:pt idx="75">
                  <c:v>46371</c:v>
                </c:pt>
                <c:pt idx="76">
                  <c:v>46372</c:v>
                </c:pt>
                <c:pt idx="77">
                  <c:v>46373</c:v>
                </c:pt>
                <c:pt idx="78">
                  <c:v>46374</c:v>
                </c:pt>
                <c:pt idx="79">
                  <c:v>46375</c:v>
                </c:pt>
                <c:pt idx="80">
                  <c:v>46376</c:v>
                </c:pt>
                <c:pt idx="81">
                  <c:v>46377</c:v>
                </c:pt>
                <c:pt idx="82">
                  <c:v>46378</c:v>
                </c:pt>
                <c:pt idx="83">
                  <c:v>46379</c:v>
                </c:pt>
                <c:pt idx="84">
                  <c:v>46380</c:v>
                </c:pt>
                <c:pt idx="85">
                  <c:v>46381</c:v>
                </c:pt>
                <c:pt idx="86">
                  <c:v>46382</c:v>
                </c:pt>
                <c:pt idx="87">
                  <c:v>46383</c:v>
                </c:pt>
                <c:pt idx="88">
                  <c:v>46384</c:v>
                </c:pt>
                <c:pt idx="89">
                  <c:v>46385</c:v>
                </c:pt>
                <c:pt idx="90">
                  <c:v>46386</c:v>
                </c:pt>
                <c:pt idx="91">
                  <c:v>46387</c:v>
                </c:pt>
                <c:pt idx="92">
                  <c:v>46388</c:v>
                </c:pt>
                <c:pt idx="93">
                  <c:v>46389</c:v>
                </c:pt>
                <c:pt idx="94">
                  <c:v>46390</c:v>
                </c:pt>
                <c:pt idx="95">
                  <c:v>46391</c:v>
                </c:pt>
                <c:pt idx="96">
                  <c:v>46392</c:v>
                </c:pt>
                <c:pt idx="97">
                  <c:v>46393</c:v>
                </c:pt>
                <c:pt idx="98">
                  <c:v>46394</c:v>
                </c:pt>
                <c:pt idx="99">
                  <c:v>46395</c:v>
                </c:pt>
                <c:pt idx="100">
                  <c:v>46396</c:v>
                </c:pt>
                <c:pt idx="101">
                  <c:v>46397</c:v>
                </c:pt>
                <c:pt idx="102">
                  <c:v>46398</c:v>
                </c:pt>
                <c:pt idx="103">
                  <c:v>46399</c:v>
                </c:pt>
                <c:pt idx="104">
                  <c:v>46400</c:v>
                </c:pt>
                <c:pt idx="105">
                  <c:v>46401</c:v>
                </c:pt>
                <c:pt idx="106">
                  <c:v>46402</c:v>
                </c:pt>
                <c:pt idx="107">
                  <c:v>46403</c:v>
                </c:pt>
                <c:pt idx="108">
                  <c:v>46404</c:v>
                </c:pt>
                <c:pt idx="109">
                  <c:v>46405</c:v>
                </c:pt>
                <c:pt idx="110">
                  <c:v>46406</c:v>
                </c:pt>
                <c:pt idx="111">
                  <c:v>46407</c:v>
                </c:pt>
                <c:pt idx="112">
                  <c:v>46408</c:v>
                </c:pt>
                <c:pt idx="113">
                  <c:v>46409</c:v>
                </c:pt>
                <c:pt idx="114">
                  <c:v>46410</c:v>
                </c:pt>
                <c:pt idx="115">
                  <c:v>46411</c:v>
                </c:pt>
                <c:pt idx="116">
                  <c:v>46412</c:v>
                </c:pt>
                <c:pt idx="117">
                  <c:v>46413</c:v>
                </c:pt>
                <c:pt idx="118">
                  <c:v>46414</c:v>
                </c:pt>
                <c:pt idx="119">
                  <c:v>46415</c:v>
                </c:pt>
                <c:pt idx="120">
                  <c:v>46416</c:v>
                </c:pt>
                <c:pt idx="121">
                  <c:v>46417</c:v>
                </c:pt>
                <c:pt idx="122">
                  <c:v>46418</c:v>
                </c:pt>
                <c:pt idx="123">
                  <c:v>46419</c:v>
                </c:pt>
                <c:pt idx="124">
                  <c:v>46420</c:v>
                </c:pt>
                <c:pt idx="125">
                  <c:v>46421</c:v>
                </c:pt>
                <c:pt idx="126">
                  <c:v>46422</c:v>
                </c:pt>
                <c:pt idx="127">
                  <c:v>46423</c:v>
                </c:pt>
                <c:pt idx="128">
                  <c:v>46424</c:v>
                </c:pt>
                <c:pt idx="129">
                  <c:v>46425</c:v>
                </c:pt>
                <c:pt idx="130">
                  <c:v>46426</c:v>
                </c:pt>
                <c:pt idx="131">
                  <c:v>46427</c:v>
                </c:pt>
                <c:pt idx="132">
                  <c:v>46428</c:v>
                </c:pt>
                <c:pt idx="133">
                  <c:v>46429</c:v>
                </c:pt>
                <c:pt idx="134">
                  <c:v>46430</c:v>
                </c:pt>
                <c:pt idx="135">
                  <c:v>46431</c:v>
                </c:pt>
                <c:pt idx="136">
                  <c:v>46432</c:v>
                </c:pt>
                <c:pt idx="137">
                  <c:v>46433</c:v>
                </c:pt>
                <c:pt idx="138">
                  <c:v>46434</c:v>
                </c:pt>
                <c:pt idx="139">
                  <c:v>46435</c:v>
                </c:pt>
                <c:pt idx="140">
                  <c:v>46436</c:v>
                </c:pt>
                <c:pt idx="141">
                  <c:v>46437</c:v>
                </c:pt>
                <c:pt idx="142">
                  <c:v>46438</c:v>
                </c:pt>
                <c:pt idx="143">
                  <c:v>46439</c:v>
                </c:pt>
                <c:pt idx="144">
                  <c:v>46440</c:v>
                </c:pt>
                <c:pt idx="145">
                  <c:v>46441</c:v>
                </c:pt>
                <c:pt idx="146">
                  <c:v>46442</c:v>
                </c:pt>
                <c:pt idx="147">
                  <c:v>46443</c:v>
                </c:pt>
                <c:pt idx="148">
                  <c:v>46444</c:v>
                </c:pt>
                <c:pt idx="149">
                  <c:v>46445</c:v>
                </c:pt>
                <c:pt idx="150">
                  <c:v>46446</c:v>
                </c:pt>
                <c:pt idx="151">
                  <c:v>46447</c:v>
                </c:pt>
                <c:pt idx="152">
                  <c:v>46448</c:v>
                </c:pt>
                <c:pt idx="153">
                  <c:v>46449</c:v>
                </c:pt>
                <c:pt idx="154">
                  <c:v>46450</c:v>
                </c:pt>
                <c:pt idx="155">
                  <c:v>46451</c:v>
                </c:pt>
                <c:pt idx="156">
                  <c:v>46452</c:v>
                </c:pt>
                <c:pt idx="157">
                  <c:v>46453</c:v>
                </c:pt>
                <c:pt idx="158">
                  <c:v>46454</c:v>
                </c:pt>
                <c:pt idx="159">
                  <c:v>46455</c:v>
                </c:pt>
                <c:pt idx="160">
                  <c:v>46456</c:v>
                </c:pt>
                <c:pt idx="161">
                  <c:v>46457</c:v>
                </c:pt>
                <c:pt idx="162">
                  <c:v>46458</c:v>
                </c:pt>
                <c:pt idx="163">
                  <c:v>46459</c:v>
                </c:pt>
                <c:pt idx="164">
                  <c:v>46460</c:v>
                </c:pt>
                <c:pt idx="165">
                  <c:v>46461</c:v>
                </c:pt>
                <c:pt idx="166">
                  <c:v>46462</c:v>
                </c:pt>
                <c:pt idx="167">
                  <c:v>46463</c:v>
                </c:pt>
                <c:pt idx="168">
                  <c:v>46464</c:v>
                </c:pt>
                <c:pt idx="169">
                  <c:v>46465</c:v>
                </c:pt>
                <c:pt idx="170">
                  <c:v>46466</c:v>
                </c:pt>
                <c:pt idx="171">
                  <c:v>46467</c:v>
                </c:pt>
                <c:pt idx="172">
                  <c:v>46468</c:v>
                </c:pt>
                <c:pt idx="173">
                  <c:v>46469</c:v>
                </c:pt>
                <c:pt idx="174">
                  <c:v>46470</c:v>
                </c:pt>
                <c:pt idx="175">
                  <c:v>46471</c:v>
                </c:pt>
                <c:pt idx="176">
                  <c:v>46472</c:v>
                </c:pt>
                <c:pt idx="177">
                  <c:v>46473</c:v>
                </c:pt>
                <c:pt idx="178">
                  <c:v>46474</c:v>
                </c:pt>
                <c:pt idx="179">
                  <c:v>46475</c:v>
                </c:pt>
                <c:pt idx="180">
                  <c:v>46476</c:v>
                </c:pt>
                <c:pt idx="181">
                  <c:v>46477</c:v>
                </c:pt>
                <c:pt idx="182">
                  <c:v>46478</c:v>
                </c:pt>
                <c:pt idx="183">
                  <c:v>46479</c:v>
                </c:pt>
                <c:pt idx="184">
                  <c:v>46480</c:v>
                </c:pt>
                <c:pt idx="185">
                  <c:v>46481</c:v>
                </c:pt>
                <c:pt idx="186">
                  <c:v>46482</c:v>
                </c:pt>
                <c:pt idx="187">
                  <c:v>46483</c:v>
                </c:pt>
                <c:pt idx="188">
                  <c:v>46484</c:v>
                </c:pt>
                <c:pt idx="189">
                  <c:v>46485</c:v>
                </c:pt>
                <c:pt idx="190">
                  <c:v>46486</c:v>
                </c:pt>
                <c:pt idx="191">
                  <c:v>46487</c:v>
                </c:pt>
                <c:pt idx="192">
                  <c:v>46488</c:v>
                </c:pt>
                <c:pt idx="193">
                  <c:v>46489</c:v>
                </c:pt>
                <c:pt idx="194">
                  <c:v>46490</c:v>
                </c:pt>
                <c:pt idx="195">
                  <c:v>46491</c:v>
                </c:pt>
                <c:pt idx="196">
                  <c:v>46492</c:v>
                </c:pt>
                <c:pt idx="197">
                  <c:v>46493</c:v>
                </c:pt>
                <c:pt idx="198">
                  <c:v>46494</c:v>
                </c:pt>
                <c:pt idx="199">
                  <c:v>46495</c:v>
                </c:pt>
                <c:pt idx="200">
                  <c:v>46496</c:v>
                </c:pt>
                <c:pt idx="201">
                  <c:v>46497</c:v>
                </c:pt>
                <c:pt idx="202">
                  <c:v>46498</c:v>
                </c:pt>
                <c:pt idx="203">
                  <c:v>46499</c:v>
                </c:pt>
                <c:pt idx="204">
                  <c:v>46500</c:v>
                </c:pt>
                <c:pt idx="205">
                  <c:v>46501</c:v>
                </c:pt>
                <c:pt idx="206">
                  <c:v>46502</c:v>
                </c:pt>
                <c:pt idx="207">
                  <c:v>46503</c:v>
                </c:pt>
                <c:pt idx="208">
                  <c:v>46504</c:v>
                </c:pt>
                <c:pt idx="209">
                  <c:v>46505</c:v>
                </c:pt>
                <c:pt idx="210">
                  <c:v>46506</c:v>
                </c:pt>
                <c:pt idx="211">
                  <c:v>46507</c:v>
                </c:pt>
                <c:pt idx="212">
                  <c:v>46508</c:v>
                </c:pt>
                <c:pt idx="213">
                  <c:v>46509</c:v>
                </c:pt>
                <c:pt idx="214">
                  <c:v>46510</c:v>
                </c:pt>
                <c:pt idx="215">
                  <c:v>46511</c:v>
                </c:pt>
                <c:pt idx="216">
                  <c:v>46512</c:v>
                </c:pt>
                <c:pt idx="217">
                  <c:v>46513</c:v>
                </c:pt>
                <c:pt idx="218">
                  <c:v>46514</c:v>
                </c:pt>
                <c:pt idx="219">
                  <c:v>46515</c:v>
                </c:pt>
                <c:pt idx="220">
                  <c:v>46516</c:v>
                </c:pt>
                <c:pt idx="221">
                  <c:v>46517</c:v>
                </c:pt>
                <c:pt idx="222">
                  <c:v>46518</c:v>
                </c:pt>
                <c:pt idx="223">
                  <c:v>46519</c:v>
                </c:pt>
                <c:pt idx="224">
                  <c:v>46520</c:v>
                </c:pt>
                <c:pt idx="225">
                  <c:v>46521</c:v>
                </c:pt>
                <c:pt idx="226">
                  <c:v>46522</c:v>
                </c:pt>
                <c:pt idx="227">
                  <c:v>46523</c:v>
                </c:pt>
                <c:pt idx="228">
                  <c:v>46524</c:v>
                </c:pt>
                <c:pt idx="229">
                  <c:v>46525</c:v>
                </c:pt>
                <c:pt idx="230">
                  <c:v>46526</c:v>
                </c:pt>
                <c:pt idx="231">
                  <c:v>46527</c:v>
                </c:pt>
                <c:pt idx="232">
                  <c:v>46528</c:v>
                </c:pt>
                <c:pt idx="233">
                  <c:v>46529</c:v>
                </c:pt>
                <c:pt idx="234">
                  <c:v>46530</c:v>
                </c:pt>
                <c:pt idx="235">
                  <c:v>46531</c:v>
                </c:pt>
                <c:pt idx="236">
                  <c:v>46532</c:v>
                </c:pt>
                <c:pt idx="237">
                  <c:v>46533</c:v>
                </c:pt>
                <c:pt idx="238">
                  <c:v>46534</c:v>
                </c:pt>
                <c:pt idx="239">
                  <c:v>46535</c:v>
                </c:pt>
                <c:pt idx="240">
                  <c:v>46536</c:v>
                </c:pt>
                <c:pt idx="241">
                  <c:v>46537</c:v>
                </c:pt>
                <c:pt idx="242">
                  <c:v>46538</c:v>
                </c:pt>
                <c:pt idx="243">
                  <c:v>46539</c:v>
                </c:pt>
                <c:pt idx="244">
                  <c:v>46540</c:v>
                </c:pt>
                <c:pt idx="245">
                  <c:v>46541</c:v>
                </c:pt>
                <c:pt idx="246">
                  <c:v>46542</c:v>
                </c:pt>
                <c:pt idx="247">
                  <c:v>46543</c:v>
                </c:pt>
                <c:pt idx="248">
                  <c:v>46544</c:v>
                </c:pt>
                <c:pt idx="249">
                  <c:v>46545</c:v>
                </c:pt>
                <c:pt idx="250">
                  <c:v>46546</c:v>
                </c:pt>
                <c:pt idx="251">
                  <c:v>46547</c:v>
                </c:pt>
                <c:pt idx="252">
                  <c:v>46548</c:v>
                </c:pt>
                <c:pt idx="253">
                  <c:v>46549</c:v>
                </c:pt>
                <c:pt idx="254">
                  <c:v>46550</c:v>
                </c:pt>
                <c:pt idx="255">
                  <c:v>46551</c:v>
                </c:pt>
                <c:pt idx="256">
                  <c:v>46552</c:v>
                </c:pt>
                <c:pt idx="257">
                  <c:v>46553</c:v>
                </c:pt>
                <c:pt idx="258">
                  <c:v>46554</c:v>
                </c:pt>
                <c:pt idx="259">
                  <c:v>46555</c:v>
                </c:pt>
                <c:pt idx="260">
                  <c:v>46556</c:v>
                </c:pt>
                <c:pt idx="261">
                  <c:v>46557</c:v>
                </c:pt>
                <c:pt idx="262">
                  <c:v>46558</c:v>
                </c:pt>
                <c:pt idx="263">
                  <c:v>46559</c:v>
                </c:pt>
                <c:pt idx="264">
                  <c:v>46560</c:v>
                </c:pt>
                <c:pt idx="265">
                  <c:v>46561</c:v>
                </c:pt>
                <c:pt idx="266">
                  <c:v>46562</c:v>
                </c:pt>
                <c:pt idx="267">
                  <c:v>46563</c:v>
                </c:pt>
                <c:pt idx="268">
                  <c:v>46564</c:v>
                </c:pt>
                <c:pt idx="269">
                  <c:v>46565</c:v>
                </c:pt>
                <c:pt idx="270">
                  <c:v>46566</c:v>
                </c:pt>
                <c:pt idx="271">
                  <c:v>46567</c:v>
                </c:pt>
                <c:pt idx="272">
                  <c:v>46568</c:v>
                </c:pt>
                <c:pt idx="273">
                  <c:v>46569</c:v>
                </c:pt>
                <c:pt idx="274">
                  <c:v>46570</c:v>
                </c:pt>
                <c:pt idx="275">
                  <c:v>46571</c:v>
                </c:pt>
                <c:pt idx="276">
                  <c:v>46572</c:v>
                </c:pt>
                <c:pt idx="277">
                  <c:v>46573</c:v>
                </c:pt>
                <c:pt idx="278">
                  <c:v>46574</c:v>
                </c:pt>
                <c:pt idx="279">
                  <c:v>46575</c:v>
                </c:pt>
                <c:pt idx="280">
                  <c:v>46576</c:v>
                </c:pt>
                <c:pt idx="281">
                  <c:v>46577</c:v>
                </c:pt>
                <c:pt idx="282">
                  <c:v>46578</c:v>
                </c:pt>
                <c:pt idx="283">
                  <c:v>46579</c:v>
                </c:pt>
                <c:pt idx="284">
                  <c:v>46580</c:v>
                </c:pt>
                <c:pt idx="285">
                  <c:v>46581</c:v>
                </c:pt>
                <c:pt idx="286">
                  <c:v>46582</c:v>
                </c:pt>
                <c:pt idx="287">
                  <c:v>46583</c:v>
                </c:pt>
                <c:pt idx="288">
                  <c:v>46584</c:v>
                </c:pt>
                <c:pt idx="289">
                  <c:v>46585</c:v>
                </c:pt>
                <c:pt idx="290">
                  <c:v>46586</c:v>
                </c:pt>
                <c:pt idx="291">
                  <c:v>46587</c:v>
                </c:pt>
                <c:pt idx="292">
                  <c:v>46588</c:v>
                </c:pt>
                <c:pt idx="293">
                  <c:v>46589</c:v>
                </c:pt>
                <c:pt idx="294">
                  <c:v>46590</c:v>
                </c:pt>
                <c:pt idx="295">
                  <c:v>46591</c:v>
                </c:pt>
                <c:pt idx="296">
                  <c:v>46592</c:v>
                </c:pt>
                <c:pt idx="297">
                  <c:v>46593</c:v>
                </c:pt>
                <c:pt idx="298">
                  <c:v>46594</c:v>
                </c:pt>
                <c:pt idx="299">
                  <c:v>46595</c:v>
                </c:pt>
                <c:pt idx="300">
                  <c:v>46596</c:v>
                </c:pt>
                <c:pt idx="301">
                  <c:v>46597</c:v>
                </c:pt>
                <c:pt idx="302">
                  <c:v>46598</c:v>
                </c:pt>
                <c:pt idx="303">
                  <c:v>46599</c:v>
                </c:pt>
                <c:pt idx="304">
                  <c:v>46600</c:v>
                </c:pt>
                <c:pt idx="305">
                  <c:v>46601</c:v>
                </c:pt>
                <c:pt idx="306">
                  <c:v>46602</c:v>
                </c:pt>
                <c:pt idx="307">
                  <c:v>46603</c:v>
                </c:pt>
                <c:pt idx="308">
                  <c:v>46604</c:v>
                </c:pt>
                <c:pt idx="309">
                  <c:v>46605</c:v>
                </c:pt>
                <c:pt idx="310">
                  <c:v>46606</c:v>
                </c:pt>
                <c:pt idx="311">
                  <c:v>46607</c:v>
                </c:pt>
                <c:pt idx="312">
                  <c:v>46608</c:v>
                </c:pt>
                <c:pt idx="313">
                  <c:v>46609</c:v>
                </c:pt>
                <c:pt idx="314">
                  <c:v>46610</c:v>
                </c:pt>
                <c:pt idx="315">
                  <c:v>46611</c:v>
                </c:pt>
                <c:pt idx="316">
                  <c:v>46612</c:v>
                </c:pt>
                <c:pt idx="317">
                  <c:v>46613</c:v>
                </c:pt>
                <c:pt idx="318">
                  <c:v>46614</c:v>
                </c:pt>
                <c:pt idx="319">
                  <c:v>46615</c:v>
                </c:pt>
                <c:pt idx="320">
                  <c:v>46616</c:v>
                </c:pt>
                <c:pt idx="321">
                  <c:v>46617</c:v>
                </c:pt>
                <c:pt idx="322">
                  <c:v>46618</c:v>
                </c:pt>
                <c:pt idx="323">
                  <c:v>46619</c:v>
                </c:pt>
                <c:pt idx="324">
                  <c:v>46620</c:v>
                </c:pt>
                <c:pt idx="325">
                  <c:v>46621</c:v>
                </c:pt>
                <c:pt idx="326">
                  <c:v>46622</c:v>
                </c:pt>
                <c:pt idx="327">
                  <c:v>46623</c:v>
                </c:pt>
                <c:pt idx="328">
                  <c:v>46624</c:v>
                </c:pt>
                <c:pt idx="329">
                  <c:v>46625</c:v>
                </c:pt>
                <c:pt idx="330">
                  <c:v>46626</c:v>
                </c:pt>
                <c:pt idx="331">
                  <c:v>46627</c:v>
                </c:pt>
                <c:pt idx="332">
                  <c:v>46628</c:v>
                </c:pt>
                <c:pt idx="333">
                  <c:v>46629</c:v>
                </c:pt>
                <c:pt idx="334">
                  <c:v>46630</c:v>
                </c:pt>
                <c:pt idx="335">
                  <c:v>46631</c:v>
                </c:pt>
                <c:pt idx="336">
                  <c:v>46632</c:v>
                </c:pt>
                <c:pt idx="337">
                  <c:v>46633</c:v>
                </c:pt>
                <c:pt idx="338">
                  <c:v>46634</c:v>
                </c:pt>
                <c:pt idx="339">
                  <c:v>46635</c:v>
                </c:pt>
                <c:pt idx="340">
                  <c:v>46636</c:v>
                </c:pt>
                <c:pt idx="341">
                  <c:v>46637</c:v>
                </c:pt>
                <c:pt idx="342">
                  <c:v>46638</c:v>
                </c:pt>
                <c:pt idx="343">
                  <c:v>46639</c:v>
                </c:pt>
                <c:pt idx="344">
                  <c:v>46640</c:v>
                </c:pt>
                <c:pt idx="345">
                  <c:v>46641</c:v>
                </c:pt>
                <c:pt idx="346">
                  <c:v>46642</c:v>
                </c:pt>
                <c:pt idx="347">
                  <c:v>46643</c:v>
                </c:pt>
                <c:pt idx="348">
                  <c:v>46644</c:v>
                </c:pt>
                <c:pt idx="349">
                  <c:v>46645</c:v>
                </c:pt>
                <c:pt idx="350">
                  <c:v>46646</c:v>
                </c:pt>
                <c:pt idx="351">
                  <c:v>46647</c:v>
                </c:pt>
                <c:pt idx="352">
                  <c:v>46648</c:v>
                </c:pt>
                <c:pt idx="353">
                  <c:v>46649</c:v>
                </c:pt>
                <c:pt idx="354">
                  <c:v>46650</c:v>
                </c:pt>
                <c:pt idx="355">
                  <c:v>46651</c:v>
                </c:pt>
                <c:pt idx="356">
                  <c:v>46652</c:v>
                </c:pt>
                <c:pt idx="357">
                  <c:v>46653</c:v>
                </c:pt>
                <c:pt idx="358">
                  <c:v>46654</c:v>
                </c:pt>
                <c:pt idx="359">
                  <c:v>46655</c:v>
                </c:pt>
                <c:pt idx="360">
                  <c:v>46656</c:v>
                </c:pt>
                <c:pt idx="361">
                  <c:v>46657</c:v>
                </c:pt>
                <c:pt idx="362">
                  <c:v>46658</c:v>
                </c:pt>
                <c:pt idx="363">
                  <c:v>46659</c:v>
                </c:pt>
                <c:pt idx="364">
                  <c:v>46660</c:v>
                </c:pt>
              </c:numCache>
            </c:numRef>
          </c:cat>
          <c:val>
            <c:numRef>
              <c:f>Uttag!$BC$5:$BC$369</c:f>
              <c:numCache>
                <c:formatCode>#,##0</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extLst>
            <c:ext xmlns:c16="http://schemas.microsoft.com/office/drawing/2014/chart" uri="{C3380CC4-5D6E-409C-BE32-E72D297353CC}">
              <c16:uniqueId val="{00000004-1F9C-40D3-8B65-A5E94D5A686F}"/>
            </c:ext>
          </c:extLst>
        </c:ser>
        <c:ser>
          <c:idx val="5"/>
          <c:order val="6"/>
          <c:tx>
            <c:strRef>
              <c:f>Uttag!$BD$3</c:f>
              <c:strCache>
                <c:ptCount val="1"/>
                <c:pt idx="0">
                  <c:v>Dygn/Swap in</c:v>
                </c:pt>
              </c:strCache>
            </c:strRef>
          </c:tx>
          <c:spPr>
            <a:solidFill>
              <a:schemeClr val="accent6"/>
            </a:solidFill>
            <a:ln>
              <a:noFill/>
            </a:ln>
            <a:effectLst/>
          </c:spPr>
          <c:cat>
            <c:numRef>
              <c:f>Uttag!$D$5:$D$369</c:f>
              <c:numCache>
                <c:formatCode>d\-mmm</c:formatCode>
                <c:ptCount val="365"/>
                <c:pt idx="0">
                  <c:v>46296</c:v>
                </c:pt>
                <c:pt idx="1">
                  <c:v>46297</c:v>
                </c:pt>
                <c:pt idx="2">
                  <c:v>46298</c:v>
                </c:pt>
                <c:pt idx="3">
                  <c:v>46299</c:v>
                </c:pt>
                <c:pt idx="4">
                  <c:v>46300</c:v>
                </c:pt>
                <c:pt idx="5">
                  <c:v>46301</c:v>
                </c:pt>
                <c:pt idx="6">
                  <c:v>46302</c:v>
                </c:pt>
                <c:pt idx="7">
                  <c:v>46303</c:v>
                </c:pt>
                <c:pt idx="8">
                  <c:v>46304</c:v>
                </c:pt>
                <c:pt idx="9">
                  <c:v>46305</c:v>
                </c:pt>
                <c:pt idx="10">
                  <c:v>46306</c:v>
                </c:pt>
                <c:pt idx="11">
                  <c:v>46307</c:v>
                </c:pt>
                <c:pt idx="12">
                  <c:v>46308</c:v>
                </c:pt>
                <c:pt idx="13">
                  <c:v>46309</c:v>
                </c:pt>
                <c:pt idx="14">
                  <c:v>46310</c:v>
                </c:pt>
                <c:pt idx="15">
                  <c:v>46311</c:v>
                </c:pt>
                <c:pt idx="16">
                  <c:v>46312</c:v>
                </c:pt>
                <c:pt idx="17">
                  <c:v>46313</c:v>
                </c:pt>
                <c:pt idx="18">
                  <c:v>46314</c:v>
                </c:pt>
                <c:pt idx="19">
                  <c:v>46315</c:v>
                </c:pt>
                <c:pt idx="20">
                  <c:v>46316</c:v>
                </c:pt>
                <c:pt idx="21">
                  <c:v>46317</c:v>
                </c:pt>
                <c:pt idx="22">
                  <c:v>46318</c:v>
                </c:pt>
                <c:pt idx="23">
                  <c:v>46319</c:v>
                </c:pt>
                <c:pt idx="24">
                  <c:v>46320</c:v>
                </c:pt>
                <c:pt idx="25">
                  <c:v>46321</c:v>
                </c:pt>
                <c:pt idx="26">
                  <c:v>46322</c:v>
                </c:pt>
                <c:pt idx="27">
                  <c:v>46323</c:v>
                </c:pt>
                <c:pt idx="28">
                  <c:v>46324</c:v>
                </c:pt>
                <c:pt idx="29">
                  <c:v>46325</c:v>
                </c:pt>
                <c:pt idx="30">
                  <c:v>46326</c:v>
                </c:pt>
                <c:pt idx="31">
                  <c:v>46327</c:v>
                </c:pt>
                <c:pt idx="32">
                  <c:v>46328</c:v>
                </c:pt>
                <c:pt idx="33">
                  <c:v>46329</c:v>
                </c:pt>
                <c:pt idx="34">
                  <c:v>46330</c:v>
                </c:pt>
                <c:pt idx="35">
                  <c:v>46331</c:v>
                </c:pt>
                <c:pt idx="36">
                  <c:v>46332</c:v>
                </c:pt>
                <c:pt idx="37">
                  <c:v>46333</c:v>
                </c:pt>
                <c:pt idx="38">
                  <c:v>46334</c:v>
                </c:pt>
                <c:pt idx="39">
                  <c:v>46335</c:v>
                </c:pt>
                <c:pt idx="40">
                  <c:v>46336</c:v>
                </c:pt>
                <c:pt idx="41">
                  <c:v>46337</c:v>
                </c:pt>
                <c:pt idx="42">
                  <c:v>46338</c:v>
                </c:pt>
                <c:pt idx="43">
                  <c:v>46339</c:v>
                </c:pt>
                <c:pt idx="44">
                  <c:v>46340</c:v>
                </c:pt>
                <c:pt idx="45">
                  <c:v>46341</c:v>
                </c:pt>
                <c:pt idx="46">
                  <c:v>46342</c:v>
                </c:pt>
                <c:pt idx="47">
                  <c:v>46343</c:v>
                </c:pt>
                <c:pt idx="48">
                  <c:v>46344</c:v>
                </c:pt>
                <c:pt idx="49">
                  <c:v>46345</c:v>
                </c:pt>
                <c:pt idx="50">
                  <c:v>46346</c:v>
                </c:pt>
                <c:pt idx="51">
                  <c:v>46347</c:v>
                </c:pt>
                <c:pt idx="52">
                  <c:v>46348</c:v>
                </c:pt>
                <c:pt idx="53">
                  <c:v>46349</c:v>
                </c:pt>
                <c:pt idx="54">
                  <c:v>46350</c:v>
                </c:pt>
                <c:pt idx="55">
                  <c:v>46351</c:v>
                </c:pt>
                <c:pt idx="56">
                  <c:v>46352</c:v>
                </c:pt>
                <c:pt idx="57">
                  <c:v>46353</c:v>
                </c:pt>
                <c:pt idx="58">
                  <c:v>46354</c:v>
                </c:pt>
                <c:pt idx="59">
                  <c:v>46355</c:v>
                </c:pt>
                <c:pt idx="60">
                  <c:v>46356</c:v>
                </c:pt>
                <c:pt idx="61">
                  <c:v>46357</c:v>
                </c:pt>
                <c:pt idx="62">
                  <c:v>46358</c:v>
                </c:pt>
                <c:pt idx="63">
                  <c:v>46359</c:v>
                </c:pt>
                <c:pt idx="64">
                  <c:v>46360</c:v>
                </c:pt>
                <c:pt idx="65">
                  <c:v>46361</c:v>
                </c:pt>
                <c:pt idx="66">
                  <c:v>46362</c:v>
                </c:pt>
                <c:pt idx="67">
                  <c:v>46363</c:v>
                </c:pt>
                <c:pt idx="68">
                  <c:v>46364</c:v>
                </c:pt>
                <c:pt idx="69">
                  <c:v>46365</c:v>
                </c:pt>
                <c:pt idx="70">
                  <c:v>46366</c:v>
                </c:pt>
                <c:pt idx="71">
                  <c:v>46367</c:v>
                </c:pt>
                <c:pt idx="72">
                  <c:v>46368</c:v>
                </c:pt>
                <c:pt idx="73">
                  <c:v>46369</c:v>
                </c:pt>
                <c:pt idx="74">
                  <c:v>46370</c:v>
                </c:pt>
                <c:pt idx="75">
                  <c:v>46371</c:v>
                </c:pt>
                <c:pt idx="76">
                  <c:v>46372</c:v>
                </c:pt>
                <c:pt idx="77">
                  <c:v>46373</c:v>
                </c:pt>
                <c:pt idx="78">
                  <c:v>46374</c:v>
                </c:pt>
                <c:pt idx="79">
                  <c:v>46375</c:v>
                </c:pt>
                <c:pt idx="80">
                  <c:v>46376</c:v>
                </c:pt>
                <c:pt idx="81">
                  <c:v>46377</c:v>
                </c:pt>
                <c:pt idx="82">
                  <c:v>46378</c:v>
                </c:pt>
                <c:pt idx="83">
                  <c:v>46379</c:v>
                </c:pt>
                <c:pt idx="84">
                  <c:v>46380</c:v>
                </c:pt>
                <c:pt idx="85">
                  <c:v>46381</c:v>
                </c:pt>
                <c:pt idx="86">
                  <c:v>46382</c:v>
                </c:pt>
                <c:pt idx="87">
                  <c:v>46383</c:v>
                </c:pt>
                <c:pt idx="88">
                  <c:v>46384</c:v>
                </c:pt>
                <c:pt idx="89">
                  <c:v>46385</c:v>
                </c:pt>
                <c:pt idx="90">
                  <c:v>46386</c:v>
                </c:pt>
                <c:pt idx="91">
                  <c:v>46387</c:v>
                </c:pt>
                <c:pt idx="92">
                  <c:v>46388</c:v>
                </c:pt>
                <c:pt idx="93">
                  <c:v>46389</c:v>
                </c:pt>
                <c:pt idx="94">
                  <c:v>46390</c:v>
                </c:pt>
                <c:pt idx="95">
                  <c:v>46391</c:v>
                </c:pt>
                <c:pt idx="96">
                  <c:v>46392</c:v>
                </c:pt>
                <c:pt idx="97">
                  <c:v>46393</c:v>
                </c:pt>
                <c:pt idx="98">
                  <c:v>46394</c:v>
                </c:pt>
                <c:pt idx="99">
                  <c:v>46395</c:v>
                </c:pt>
                <c:pt idx="100">
                  <c:v>46396</c:v>
                </c:pt>
                <c:pt idx="101">
                  <c:v>46397</c:v>
                </c:pt>
                <c:pt idx="102">
                  <c:v>46398</c:v>
                </c:pt>
                <c:pt idx="103">
                  <c:v>46399</c:v>
                </c:pt>
                <c:pt idx="104">
                  <c:v>46400</c:v>
                </c:pt>
                <c:pt idx="105">
                  <c:v>46401</c:v>
                </c:pt>
                <c:pt idx="106">
                  <c:v>46402</c:v>
                </c:pt>
                <c:pt idx="107">
                  <c:v>46403</c:v>
                </c:pt>
                <c:pt idx="108">
                  <c:v>46404</c:v>
                </c:pt>
                <c:pt idx="109">
                  <c:v>46405</c:v>
                </c:pt>
                <c:pt idx="110">
                  <c:v>46406</c:v>
                </c:pt>
                <c:pt idx="111">
                  <c:v>46407</c:v>
                </c:pt>
                <c:pt idx="112">
                  <c:v>46408</c:v>
                </c:pt>
                <c:pt idx="113">
                  <c:v>46409</c:v>
                </c:pt>
                <c:pt idx="114">
                  <c:v>46410</c:v>
                </c:pt>
                <c:pt idx="115">
                  <c:v>46411</c:v>
                </c:pt>
                <c:pt idx="116">
                  <c:v>46412</c:v>
                </c:pt>
                <c:pt idx="117">
                  <c:v>46413</c:v>
                </c:pt>
                <c:pt idx="118">
                  <c:v>46414</c:v>
                </c:pt>
                <c:pt idx="119">
                  <c:v>46415</c:v>
                </c:pt>
                <c:pt idx="120">
                  <c:v>46416</c:v>
                </c:pt>
                <c:pt idx="121">
                  <c:v>46417</c:v>
                </c:pt>
                <c:pt idx="122">
                  <c:v>46418</c:v>
                </c:pt>
                <c:pt idx="123">
                  <c:v>46419</c:v>
                </c:pt>
                <c:pt idx="124">
                  <c:v>46420</c:v>
                </c:pt>
                <c:pt idx="125">
                  <c:v>46421</c:v>
                </c:pt>
                <c:pt idx="126">
                  <c:v>46422</c:v>
                </c:pt>
                <c:pt idx="127">
                  <c:v>46423</c:v>
                </c:pt>
                <c:pt idx="128">
                  <c:v>46424</c:v>
                </c:pt>
                <c:pt idx="129">
                  <c:v>46425</c:v>
                </c:pt>
                <c:pt idx="130">
                  <c:v>46426</c:v>
                </c:pt>
                <c:pt idx="131">
                  <c:v>46427</c:v>
                </c:pt>
                <c:pt idx="132">
                  <c:v>46428</c:v>
                </c:pt>
                <c:pt idx="133">
                  <c:v>46429</c:v>
                </c:pt>
                <c:pt idx="134">
                  <c:v>46430</c:v>
                </c:pt>
                <c:pt idx="135">
                  <c:v>46431</c:v>
                </c:pt>
                <c:pt idx="136">
                  <c:v>46432</c:v>
                </c:pt>
                <c:pt idx="137">
                  <c:v>46433</c:v>
                </c:pt>
                <c:pt idx="138">
                  <c:v>46434</c:v>
                </c:pt>
                <c:pt idx="139">
                  <c:v>46435</c:v>
                </c:pt>
                <c:pt idx="140">
                  <c:v>46436</c:v>
                </c:pt>
                <c:pt idx="141">
                  <c:v>46437</c:v>
                </c:pt>
                <c:pt idx="142">
                  <c:v>46438</c:v>
                </c:pt>
                <c:pt idx="143">
                  <c:v>46439</c:v>
                </c:pt>
                <c:pt idx="144">
                  <c:v>46440</c:v>
                </c:pt>
                <c:pt idx="145">
                  <c:v>46441</c:v>
                </c:pt>
                <c:pt idx="146">
                  <c:v>46442</c:v>
                </c:pt>
                <c:pt idx="147">
                  <c:v>46443</c:v>
                </c:pt>
                <c:pt idx="148">
                  <c:v>46444</c:v>
                </c:pt>
                <c:pt idx="149">
                  <c:v>46445</c:v>
                </c:pt>
                <c:pt idx="150">
                  <c:v>46446</c:v>
                </c:pt>
                <c:pt idx="151">
                  <c:v>46447</c:v>
                </c:pt>
                <c:pt idx="152">
                  <c:v>46448</c:v>
                </c:pt>
                <c:pt idx="153">
                  <c:v>46449</c:v>
                </c:pt>
                <c:pt idx="154">
                  <c:v>46450</c:v>
                </c:pt>
                <c:pt idx="155">
                  <c:v>46451</c:v>
                </c:pt>
                <c:pt idx="156">
                  <c:v>46452</c:v>
                </c:pt>
                <c:pt idx="157">
                  <c:v>46453</c:v>
                </c:pt>
                <c:pt idx="158">
                  <c:v>46454</c:v>
                </c:pt>
                <c:pt idx="159">
                  <c:v>46455</c:v>
                </c:pt>
                <c:pt idx="160">
                  <c:v>46456</c:v>
                </c:pt>
                <c:pt idx="161">
                  <c:v>46457</c:v>
                </c:pt>
                <c:pt idx="162">
                  <c:v>46458</c:v>
                </c:pt>
                <c:pt idx="163">
                  <c:v>46459</c:v>
                </c:pt>
                <c:pt idx="164">
                  <c:v>46460</c:v>
                </c:pt>
                <c:pt idx="165">
                  <c:v>46461</c:v>
                </c:pt>
                <c:pt idx="166">
                  <c:v>46462</c:v>
                </c:pt>
                <c:pt idx="167">
                  <c:v>46463</c:v>
                </c:pt>
                <c:pt idx="168">
                  <c:v>46464</c:v>
                </c:pt>
                <c:pt idx="169">
                  <c:v>46465</c:v>
                </c:pt>
                <c:pt idx="170">
                  <c:v>46466</c:v>
                </c:pt>
                <c:pt idx="171">
                  <c:v>46467</c:v>
                </c:pt>
                <c:pt idx="172">
                  <c:v>46468</c:v>
                </c:pt>
                <c:pt idx="173">
                  <c:v>46469</c:v>
                </c:pt>
                <c:pt idx="174">
                  <c:v>46470</c:v>
                </c:pt>
                <c:pt idx="175">
                  <c:v>46471</c:v>
                </c:pt>
                <c:pt idx="176">
                  <c:v>46472</c:v>
                </c:pt>
                <c:pt idx="177">
                  <c:v>46473</c:v>
                </c:pt>
                <c:pt idx="178">
                  <c:v>46474</c:v>
                </c:pt>
                <c:pt idx="179">
                  <c:v>46475</c:v>
                </c:pt>
                <c:pt idx="180">
                  <c:v>46476</c:v>
                </c:pt>
                <c:pt idx="181">
                  <c:v>46477</c:v>
                </c:pt>
                <c:pt idx="182">
                  <c:v>46478</c:v>
                </c:pt>
                <c:pt idx="183">
                  <c:v>46479</c:v>
                </c:pt>
                <c:pt idx="184">
                  <c:v>46480</c:v>
                </c:pt>
                <c:pt idx="185">
                  <c:v>46481</c:v>
                </c:pt>
                <c:pt idx="186">
                  <c:v>46482</c:v>
                </c:pt>
                <c:pt idx="187">
                  <c:v>46483</c:v>
                </c:pt>
                <c:pt idx="188">
                  <c:v>46484</c:v>
                </c:pt>
                <c:pt idx="189">
                  <c:v>46485</c:v>
                </c:pt>
                <c:pt idx="190">
                  <c:v>46486</c:v>
                </c:pt>
                <c:pt idx="191">
                  <c:v>46487</c:v>
                </c:pt>
                <c:pt idx="192">
                  <c:v>46488</c:v>
                </c:pt>
                <c:pt idx="193">
                  <c:v>46489</c:v>
                </c:pt>
                <c:pt idx="194">
                  <c:v>46490</c:v>
                </c:pt>
                <c:pt idx="195">
                  <c:v>46491</c:v>
                </c:pt>
                <c:pt idx="196">
                  <c:v>46492</c:v>
                </c:pt>
                <c:pt idx="197">
                  <c:v>46493</c:v>
                </c:pt>
                <c:pt idx="198">
                  <c:v>46494</c:v>
                </c:pt>
                <c:pt idx="199">
                  <c:v>46495</c:v>
                </c:pt>
                <c:pt idx="200">
                  <c:v>46496</c:v>
                </c:pt>
                <c:pt idx="201">
                  <c:v>46497</c:v>
                </c:pt>
                <c:pt idx="202">
                  <c:v>46498</c:v>
                </c:pt>
                <c:pt idx="203">
                  <c:v>46499</c:v>
                </c:pt>
                <c:pt idx="204">
                  <c:v>46500</c:v>
                </c:pt>
                <c:pt idx="205">
                  <c:v>46501</c:v>
                </c:pt>
                <c:pt idx="206">
                  <c:v>46502</c:v>
                </c:pt>
                <c:pt idx="207">
                  <c:v>46503</c:v>
                </c:pt>
                <c:pt idx="208">
                  <c:v>46504</c:v>
                </c:pt>
                <c:pt idx="209">
                  <c:v>46505</c:v>
                </c:pt>
                <c:pt idx="210">
                  <c:v>46506</c:v>
                </c:pt>
                <c:pt idx="211">
                  <c:v>46507</c:v>
                </c:pt>
                <c:pt idx="212">
                  <c:v>46508</c:v>
                </c:pt>
                <c:pt idx="213">
                  <c:v>46509</c:v>
                </c:pt>
                <c:pt idx="214">
                  <c:v>46510</c:v>
                </c:pt>
                <c:pt idx="215">
                  <c:v>46511</c:v>
                </c:pt>
                <c:pt idx="216">
                  <c:v>46512</c:v>
                </c:pt>
                <c:pt idx="217">
                  <c:v>46513</c:v>
                </c:pt>
                <c:pt idx="218">
                  <c:v>46514</c:v>
                </c:pt>
                <c:pt idx="219">
                  <c:v>46515</c:v>
                </c:pt>
                <c:pt idx="220">
                  <c:v>46516</c:v>
                </c:pt>
                <c:pt idx="221">
                  <c:v>46517</c:v>
                </c:pt>
                <c:pt idx="222">
                  <c:v>46518</c:v>
                </c:pt>
                <c:pt idx="223">
                  <c:v>46519</c:v>
                </c:pt>
                <c:pt idx="224">
                  <c:v>46520</c:v>
                </c:pt>
                <c:pt idx="225">
                  <c:v>46521</c:v>
                </c:pt>
                <c:pt idx="226">
                  <c:v>46522</c:v>
                </c:pt>
                <c:pt idx="227">
                  <c:v>46523</c:v>
                </c:pt>
                <c:pt idx="228">
                  <c:v>46524</c:v>
                </c:pt>
                <c:pt idx="229">
                  <c:v>46525</c:v>
                </c:pt>
                <c:pt idx="230">
                  <c:v>46526</c:v>
                </c:pt>
                <c:pt idx="231">
                  <c:v>46527</c:v>
                </c:pt>
                <c:pt idx="232">
                  <c:v>46528</c:v>
                </c:pt>
                <c:pt idx="233">
                  <c:v>46529</c:v>
                </c:pt>
                <c:pt idx="234">
                  <c:v>46530</c:v>
                </c:pt>
                <c:pt idx="235">
                  <c:v>46531</c:v>
                </c:pt>
                <c:pt idx="236">
                  <c:v>46532</c:v>
                </c:pt>
                <c:pt idx="237">
                  <c:v>46533</c:v>
                </c:pt>
                <c:pt idx="238">
                  <c:v>46534</c:v>
                </c:pt>
                <c:pt idx="239">
                  <c:v>46535</c:v>
                </c:pt>
                <c:pt idx="240">
                  <c:v>46536</c:v>
                </c:pt>
                <c:pt idx="241">
                  <c:v>46537</c:v>
                </c:pt>
                <c:pt idx="242">
                  <c:v>46538</c:v>
                </c:pt>
                <c:pt idx="243">
                  <c:v>46539</c:v>
                </c:pt>
                <c:pt idx="244">
                  <c:v>46540</c:v>
                </c:pt>
                <c:pt idx="245">
                  <c:v>46541</c:v>
                </c:pt>
                <c:pt idx="246">
                  <c:v>46542</c:v>
                </c:pt>
                <c:pt idx="247">
                  <c:v>46543</c:v>
                </c:pt>
                <c:pt idx="248">
                  <c:v>46544</c:v>
                </c:pt>
                <c:pt idx="249">
                  <c:v>46545</c:v>
                </c:pt>
                <c:pt idx="250">
                  <c:v>46546</c:v>
                </c:pt>
                <c:pt idx="251">
                  <c:v>46547</c:v>
                </c:pt>
                <c:pt idx="252">
                  <c:v>46548</c:v>
                </c:pt>
                <c:pt idx="253">
                  <c:v>46549</c:v>
                </c:pt>
                <c:pt idx="254">
                  <c:v>46550</c:v>
                </c:pt>
                <c:pt idx="255">
                  <c:v>46551</c:v>
                </c:pt>
                <c:pt idx="256">
                  <c:v>46552</c:v>
                </c:pt>
                <c:pt idx="257">
                  <c:v>46553</c:v>
                </c:pt>
                <c:pt idx="258">
                  <c:v>46554</c:v>
                </c:pt>
                <c:pt idx="259">
                  <c:v>46555</c:v>
                </c:pt>
                <c:pt idx="260">
                  <c:v>46556</c:v>
                </c:pt>
                <c:pt idx="261">
                  <c:v>46557</c:v>
                </c:pt>
                <c:pt idx="262">
                  <c:v>46558</c:v>
                </c:pt>
                <c:pt idx="263">
                  <c:v>46559</c:v>
                </c:pt>
                <c:pt idx="264">
                  <c:v>46560</c:v>
                </c:pt>
                <c:pt idx="265">
                  <c:v>46561</c:v>
                </c:pt>
                <c:pt idx="266">
                  <c:v>46562</c:v>
                </c:pt>
                <c:pt idx="267">
                  <c:v>46563</c:v>
                </c:pt>
                <c:pt idx="268">
                  <c:v>46564</c:v>
                </c:pt>
                <c:pt idx="269">
                  <c:v>46565</c:v>
                </c:pt>
                <c:pt idx="270">
                  <c:v>46566</c:v>
                </c:pt>
                <c:pt idx="271">
                  <c:v>46567</c:v>
                </c:pt>
                <c:pt idx="272">
                  <c:v>46568</c:v>
                </c:pt>
                <c:pt idx="273">
                  <c:v>46569</c:v>
                </c:pt>
                <c:pt idx="274">
                  <c:v>46570</c:v>
                </c:pt>
                <c:pt idx="275">
                  <c:v>46571</c:v>
                </c:pt>
                <c:pt idx="276">
                  <c:v>46572</c:v>
                </c:pt>
                <c:pt idx="277">
                  <c:v>46573</c:v>
                </c:pt>
                <c:pt idx="278">
                  <c:v>46574</c:v>
                </c:pt>
                <c:pt idx="279">
                  <c:v>46575</c:v>
                </c:pt>
                <c:pt idx="280">
                  <c:v>46576</c:v>
                </c:pt>
                <c:pt idx="281">
                  <c:v>46577</c:v>
                </c:pt>
                <c:pt idx="282">
                  <c:v>46578</c:v>
                </c:pt>
                <c:pt idx="283">
                  <c:v>46579</c:v>
                </c:pt>
                <c:pt idx="284">
                  <c:v>46580</c:v>
                </c:pt>
                <c:pt idx="285">
                  <c:v>46581</c:v>
                </c:pt>
                <c:pt idx="286">
                  <c:v>46582</c:v>
                </c:pt>
                <c:pt idx="287">
                  <c:v>46583</c:v>
                </c:pt>
                <c:pt idx="288">
                  <c:v>46584</c:v>
                </c:pt>
                <c:pt idx="289">
                  <c:v>46585</c:v>
                </c:pt>
                <c:pt idx="290">
                  <c:v>46586</c:v>
                </c:pt>
                <c:pt idx="291">
                  <c:v>46587</c:v>
                </c:pt>
                <c:pt idx="292">
                  <c:v>46588</c:v>
                </c:pt>
                <c:pt idx="293">
                  <c:v>46589</c:v>
                </c:pt>
                <c:pt idx="294">
                  <c:v>46590</c:v>
                </c:pt>
                <c:pt idx="295">
                  <c:v>46591</c:v>
                </c:pt>
                <c:pt idx="296">
                  <c:v>46592</c:v>
                </c:pt>
                <c:pt idx="297">
                  <c:v>46593</c:v>
                </c:pt>
                <c:pt idx="298">
                  <c:v>46594</c:v>
                </c:pt>
                <c:pt idx="299">
                  <c:v>46595</c:v>
                </c:pt>
                <c:pt idx="300">
                  <c:v>46596</c:v>
                </c:pt>
                <c:pt idx="301">
                  <c:v>46597</c:v>
                </c:pt>
                <c:pt idx="302">
                  <c:v>46598</c:v>
                </c:pt>
                <c:pt idx="303">
                  <c:v>46599</c:v>
                </c:pt>
                <c:pt idx="304">
                  <c:v>46600</c:v>
                </c:pt>
                <c:pt idx="305">
                  <c:v>46601</c:v>
                </c:pt>
                <c:pt idx="306">
                  <c:v>46602</c:v>
                </c:pt>
                <c:pt idx="307">
                  <c:v>46603</c:v>
                </c:pt>
                <c:pt idx="308">
                  <c:v>46604</c:v>
                </c:pt>
                <c:pt idx="309">
                  <c:v>46605</c:v>
                </c:pt>
                <c:pt idx="310">
                  <c:v>46606</c:v>
                </c:pt>
                <c:pt idx="311">
                  <c:v>46607</c:v>
                </c:pt>
                <c:pt idx="312">
                  <c:v>46608</c:v>
                </c:pt>
                <c:pt idx="313">
                  <c:v>46609</c:v>
                </c:pt>
                <c:pt idx="314">
                  <c:v>46610</c:v>
                </c:pt>
                <c:pt idx="315">
                  <c:v>46611</c:v>
                </c:pt>
                <c:pt idx="316">
                  <c:v>46612</c:v>
                </c:pt>
                <c:pt idx="317">
                  <c:v>46613</c:v>
                </c:pt>
                <c:pt idx="318">
                  <c:v>46614</c:v>
                </c:pt>
                <c:pt idx="319">
                  <c:v>46615</c:v>
                </c:pt>
                <c:pt idx="320">
                  <c:v>46616</c:v>
                </c:pt>
                <c:pt idx="321">
                  <c:v>46617</c:v>
                </c:pt>
                <c:pt idx="322">
                  <c:v>46618</c:v>
                </c:pt>
                <c:pt idx="323">
                  <c:v>46619</c:v>
                </c:pt>
                <c:pt idx="324">
                  <c:v>46620</c:v>
                </c:pt>
                <c:pt idx="325">
                  <c:v>46621</c:v>
                </c:pt>
                <c:pt idx="326">
                  <c:v>46622</c:v>
                </c:pt>
                <c:pt idx="327">
                  <c:v>46623</c:v>
                </c:pt>
                <c:pt idx="328">
                  <c:v>46624</c:v>
                </c:pt>
                <c:pt idx="329">
                  <c:v>46625</c:v>
                </c:pt>
                <c:pt idx="330">
                  <c:v>46626</c:v>
                </c:pt>
                <c:pt idx="331">
                  <c:v>46627</c:v>
                </c:pt>
                <c:pt idx="332">
                  <c:v>46628</c:v>
                </c:pt>
                <c:pt idx="333">
                  <c:v>46629</c:v>
                </c:pt>
                <c:pt idx="334">
                  <c:v>46630</c:v>
                </c:pt>
                <c:pt idx="335">
                  <c:v>46631</c:v>
                </c:pt>
                <c:pt idx="336">
                  <c:v>46632</c:v>
                </c:pt>
                <c:pt idx="337">
                  <c:v>46633</c:v>
                </c:pt>
                <c:pt idx="338">
                  <c:v>46634</c:v>
                </c:pt>
                <c:pt idx="339">
                  <c:v>46635</c:v>
                </c:pt>
                <c:pt idx="340">
                  <c:v>46636</c:v>
                </c:pt>
                <c:pt idx="341">
                  <c:v>46637</c:v>
                </c:pt>
                <c:pt idx="342">
                  <c:v>46638</c:v>
                </c:pt>
                <c:pt idx="343">
                  <c:v>46639</c:v>
                </c:pt>
                <c:pt idx="344">
                  <c:v>46640</c:v>
                </c:pt>
                <c:pt idx="345">
                  <c:v>46641</c:v>
                </c:pt>
                <c:pt idx="346">
                  <c:v>46642</c:v>
                </c:pt>
                <c:pt idx="347">
                  <c:v>46643</c:v>
                </c:pt>
                <c:pt idx="348">
                  <c:v>46644</c:v>
                </c:pt>
                <c:pt idx="349">
                  <c:v>46645</c:v>
                </c:pt>
                <c:pt idx="350">
                  <c:v>46646</c:v>
                </c:pt>
                <c:pt idx="351">
                  <c:v>46647</c:v>
                </c:pt>
                <c:pt idx="352">
                  <c:v>46648</c:v>
                </c:pt>
                <c:pt idx="353">
                  <c:v>46649</c:v>
                </c:pt>
                <c:pt idx="354">
                  <c:v>46650</c:v>
                </c:pt>
                <c:pt idx="355">
                  <c:v>46651</c:v>
                </c:pt>
                <c:pt idx="356">
                  <c:v>46652</c:v>
                </c:pt>
                <c:pt idx="357">
                  <c:v>46653</c:v>
                </c:pt>
                <c:pt idx="358">
                  <c:v>46654</c:v>
                </c:pt>
                <c:pt idx="359">
                  <c:v>46655</c:v>
                </c:pt>
                <c:pt idx="360">
                  <c:v>46656</c:v>
                </c:pt>
                <c:pt idx="361">
                  <c:v>46657</c:v>
                </c:pt>
                <c:pt idx="362">
                  <c:v>46658</c:v>
                </c:pt>
                <c:pt idx="363">
                  <c:v>46659</c:v>
                </c:pt>
                <c:pt idx="364">
                  <c:v>46660</c:v>
                </c:pt>
              </c:numCache>
            </c:numRef>
          </c:cat>
          <c:val>
            <c:numRef>
              <c:f>Uttag!$BD$5:$BD$369</c:f>
              <c:numCache>
                <c:formatCode>#,##0</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extLst>
            <c:ext xmlns:c16="http://schemas.microsoft.com/office/drawing/2014/chart" uri="{C3380CC4-5D6E-409C-BE32-E72D297353CC}">
              <c16:uniqueId val="{00000005-1F9C-40D3-8B65-A5E94D5A686F}"/>
            </c:ext>
          </c:extLst>
        </c:ser>
        <c:dLbls>
          <c:showLegendKey val="0"/>
          <c:showVal val="0"/>
          <c:showCatName val="0"/>
          <c:showSerName val="0"/>
          <c:showPercent val="0"/>
          <c:showBubbleSize val="0"/>
        </c:dLbls>
        <c:axId val="886894680"/>
        <c:axId val="886895072"/>
      </c:areaChart>
      <c:lineChart>
        <c:grouping val="standard"/>
        <c:varyColors val="0"/>
        <c:ser>
          <c:idx val="6"/>
          <c:order val="7"/>
          <c:tx>
            <c:strRef>
              <c:f>Uttag!$BN$3</c:f>
              <c:strCache>
                <c:ptCount val="1"/>
                <c:pt idx="0">
                  <c:v>Maximalt kapacitetsbehov</c:v>
                </c:pt>
              </c:strCache>
            </c:strRef>
          </c:tx>
          <c:spPr>
            <a:ln w="28575" cap="rnd">
              <a:solidFill>
                <a:schemeClr val="accent1">
                  <a:lumMod val="60000"/>
                </a:schemeClr>
              </a:solidFill>
              <a:round/>
            </a:ln>
            <a:effectLst/>
          </c:spPr>
          <c:marker>
            <c:symbol val="none"/>
          </c:marker>
          <c:val>
            <c:numRef>
              <c:f>Uttag!$BN$5:$BN$369</c:f>
              <c:numCache>
                <c:formatCode>#,##0</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6-1F9C-40D3-8B65-A5E94D5A686F}"/>
            </c:ext>
          </c:extLst>
        </c:ser>
        <c:ser>
          <c:idx val="7"/>
          <c:order val="8"/>
          <c:tx>
            <c:strRef>
              <c:f>Uttag!$BI$3</c:f>
              <c:strCache>
                <c:ptCount val="1"/>
                <c:pt idx="0">
                  <c:v>Prognos</c:v>
                </c:pt>
              </c:strCache>
            </c:strRef>
          </c:tx>
          <c:spPr>
            <a:ln w="28575" cap="rnd">
              <a:solidFill>
                <a:schemeClr val="accent1">
                  <a:lumMod val="50000"/>
                </a:schemeClr>
              </a:solidFill>
              <a:prstDash val="sysDot"/>
              <a:round/>
            </a:ln>
            <a:effectLst/>
          </c:spPr>
          <c:marker>
            <c:symbol val="none"/>
          </c:marker>
          <c:val>
            <c:numRef>
              <c:f>Uttag!$BI$5:$BI$370</c:f>
              <c:numCache>
                <c:formatCode>General</c:formatCode>
                <c:ptCount val="36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7-1F9C-40D3-8B65-A5E94D5A686F}"/>
            </c:ext>
          </c:extLst>
        </c:ser>
        <c:ser>
          <c:idx val="9"/>
          <c:order val="9"/>
          <c:tx>
            <c:strRef>
              <c:f>Uttag!$BJ$3</c:f>
              <c:strCache>
                <c:ptCount val="1"/>
                <c:pt idx="0">
                  <c:v>Faktiskt uttag</c:v>
                </c:pt>
              </c:strCache>
            </c:strRef>
          </c:tx>
          <c:spPr>
            <a:ln w="28575" cap="rnd">
              <a:solidFill>
                <a:schemeClr val="accent1">
                  <a:lumMod val="50000"/>
                </a:schemeClr>
              </a:solidFill>
              <a:round/>
            </a:ln>
            <a:effectLst/>
          </c:spPr>
          <c:marker>
            <c:symbol val="none"/>
          </c:marker>
          <c:val>
            <c:numRef>
              <c:f>Uttag!$BJ$5:$BJ$370</c:f>
              <c:numCache>
                <c:formatCode>General</c:formatCode>
                <c:ptCount val="36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1-A8F5-40EE-965F-9126871434E5}"/>
            </c:ext>
          </c:extLst>
        </c:ser>
        <c:dLbls>
          <c:showLegendKey val="0"/>
          <c:showVal val="0"/>
          <c:showCatName val="0"/>
          <c:showSerName val="0"/>
          <c:showPercent val="0"/>
          <c:showBubbleSize val="0"/>
        </c:dLbls>
        <c:marker val="1"/>
        <c:smooth val="0"/>
        <c:axId val="886894680"/>
        <c:axId val="886895072"/>
      </c:lineChart>
      <c:dateAx>
        <c:axId val="886894680"/>
        <c:scaling>
          <c:orientation val="minMax"/>
        </c:scaling>
        <c:delete val="0"/>
        <c:axPos val="b"/>
        <c:numFmt formatCode="d\-mmm"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886895072"/>
        <c:crosses val="autoZero"/>
        <c:auto val="1"/>
        <c:lblOffset val="100"/>
        <c:baseTimeUnit val="days"/>
      </c:dateAx>
      <c:valAx>
        <c:axId val="8868950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kWh/h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8868946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0"/>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8464</xdr:rowOff>
    </xdr:from>
    <xdr:to>
      <xdr:col>11</xdr:col>
      <xdr:colOff>27517</xdr:colOff>
      <xdr:row>33</xdr:row>
      <xdr:rowOff>21167</xdr:rowOff>
    </xdr:to>
    <xdr:sp macro="" textlink="">
      <xdr:nvSpPr>
        <xdr:cNvPr id="2" name="textruta 1">
          <a:extLst>
            <a:ext uri="{FF2B5EF4-FFF2-40B4-BE49-F238E27FC236}">
              <a16:creationId xmlns:a16="http://schemas.microsoft.com/office/drawing/2014/main" id="{2F2EA62F-FB5A-48E0-9FC0-5D64B4CB2678}"/>
            </a:ext>
          </a:extLst>
        </xdr:cNvPr>
        <xdr:cNvSpPr txBox="1"/>
      </xdr:nvSpPr>
      <xdr:spPr>
        <a:xfrm>
          <a:off x="687917" y="188381"/>
          <a:ext cx="6906683" cy="57700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u="sng"/>
            <a:t>Instruktion:</a:t>
          </a:r>
        </a:p>
        <a:p>
          <a:r>
            <a:rPr lang="en-GB" sz="1100" u="none"/>
            <a:t>Detta</a:t>
          </a:r>
          <a:r>
            <a:rPr lang="en-GB" sz="1100" u="none" baseline="0"/>
            <a:t> är en excelfil för beräkning av kostnader för uttag från Weums gasnät.</a:t>
          </a:r>
        </a:p>
        <a:p>
          <a:r>
            <a:rPr lang="en-GB" sz="1100" u="none" baseline="0"/>
            <a:t>Den består av ett antal flikar, där </a:t>
          </a:r>
          <a:r>
            <a:rPr lang="en-GB" sz="1100" b="1" i="1" u="none" baseline="0">
              <a:solidFill>
                <a:schemeClr val="accent1"/>
              </a:solidFill>
            </a:rPr>
            <a:t>lila</a:t>
          </a:r>
          <a:r>
            <a:rPr lang="en-GB" sz="1100" u="none" baseline="0"/>
            <a:t> flikar är indata-flikar, </a:t>
          </a:r>
          <a:r>
            <a:rPr lang="en-GB" sz="1100" b="1" i="0" u="none" baseline="0">
              <a:solidFill>
                <a:schemeClr val="accent5"/>
              </a:solidFill>
            </a:rPr>
            <a:t>rosa</a:t>
          </a:r>
          <a:r>
            <a:rPr lang="en-GB" sz="1100" u="none" baseline="0"/>
            <a:t> är en sammanställning och </a:t>
          </a:r>
          <a:r>
            <a:rPr lang="en-GB" sz="1100" b="1" i="1" u="none" baseline="0">
              <a:solidFill>
                <a:schemeClr val="tx2">
                  <a:lumMod val="50000"/>
                </a:schemeClr>
              </a:solidFill>
            </a:rPr>
            <a:t>grå</a:t>
          </a:r>
          <a:r>
            <a:rPr lang="en-GB" sz="1100" u="none" baseline="0"/>
            <a:t> är pris-fliken. Nedan är en beskrivning av varje flik.</a:t>
          </a:r>
        </a:p>
        <a:p>
          <a:endParaRPr lang="en-GB" sz="1100" u="none" baseline="0"/>
        </a:p>
        <a:p>
          <a:pPr eaLnBrk="1" fontAlgn="auto" latinLnBrk="0" hangingPunct="1"/>
          <a:r>
            <a:rPr lang="en-GB" sz="1100" b="1" baseline="0">
              <a:solidFill>
                <a:schemeClr val="dk1"/>
              </a:solidFill>
              <a:effectLst/>
              <a:latin typeface="+mn-lt"/>
              <a:ea typeface="+mn-ea"/>
              <a:cs typeface="+mn-cs"/>
            </a:rPr>
            <a:t>Priser:</a:t>
          </a:r>
          <a:endParaRPr lang="sv-SE">
            <a:effectLst/>
          </a:endParaRPr>
        </a:p>
        <a:p>
          <a:pPr eaLnBrk="1" fontAlgn="auto" latinLnBrk="0" hangingPunct="1"/>
          <a:r>
            <a:rPr lang="sv-SE" sz="1100">
              <a:solidFill>
                <a:schemeClr val="dk1"/>
              </a:solidFill>
              <a:effectLst/>
              <a:latin typeface="+mn-lt"/>
              <a:ea typeface="+mn-ea"/>
              <a:cs typeface="+mn-cs"/>
            </a:rPr>
            <a:t>Här</a:t>
          </a:r>
          <a:r>
            <a:rPr lang="en-GB" sz="1100" baseline="0">
              <a:solidFill>
                <a:schemeClr val="dk1"/>
              </a:solidFill>
              <a:effectLst/>
              <a:latin typeface="+mn-lt"/>
              <a:ea typeface="+mn-ea"/>
              <a:cs typeface="+mn-cs"/>
            </a:rPr>
            <a:t> visas nuvarande gasårs priser per priselement.</a:t>
          </a:r>
          <a:endParaRPr lang="sv-SE">
            <a:effectLst/>
          </a:endParaRPr>
        </a:p>
        <a:p>
          <a:endParaRPr lang="en-GB" sz="1100" baseline="0"/>
        </a:p>
        <a:p>
          <a:r>
            <a:rPr lang="en-GB" sz="1100" b="1" baseline="0"/>
            <a:t>Indata</a:t>
          </a:r>
          <a:r>
            <a:rPr lang="en-GB" sz="1100" baseline="0"/>
            <a:t>:</a:t>
          </a:r>
        </a:p>
        <a:p>
          <a:r>
            <a:rPr lang="en-GB" sz="1100" baseline="0"/>
            <a:t>Här ska maxkapacitet samt års- och månadsbokningar fyllas i (kWh/h). Här anges även övrig inputdata som behövs för beräkning av korrekt kostnad, exempelvis antal anslutningar.</a:t>
          </a:r>
        </a:p>
        <a:p>
          <a:endParaRPr lang="en-GB" sz="1100" baseline="0"/>
        </a:p>
        <a:p>
          <a:r>
            <a:rPr lang="en-GB" sz="1100" b="1" baseline="0"/>
            <a:t>Förbrukning:</a:t>
          </a:r>
        </a:p>
        <a:p>
          <a:r>
            <a:rPr lang="en-GB" sz="1100" baseline="0">
              <a:solidFill>
                <a:schemeClr val="dk1"/>
              </a:solidFill>
              <a:effectLst/>
              <a:latin typeface="+mn-lt"/>
              <a:ea typeface="+mn-ea"/>
              <a:cs typeface="+mn-cs"/>
            </a:rPr>
            <a:t>Här kan användaren själv fylla i en prognos och/eller faktiskt utfall per dag. Användaren väljer själv ifall värdena matas in i enheten kWh eller kWh/h. Ifall både prognos och faktiskt utfall matas in har faktiskt utfall företräde i beräkningarna.</a:t>
          </a:r>
          <a:endParaRPr lang="sv-SE">
            <a:effectLst/>
          </a:endParaRPr>
        </a:p>
        <a:p>
          <a:endParaRPr lang="en-GB" sz="1100" baseline="0"/>
        </a:p>
        <a:p>
          <a:pPr marL="0" marR="0" lvl="0" indent="0" defTabSz="914400" eaLnBrk="1" fontAlgn="auto" latinLnBrk="0" hangingPunct="1">
            <a:lnSpc>
              <a:spcPct val="100000"/>
            </a:lnSpc>
            <a:spcBef>
              <a:spcPts val="0"/>
            </a:spcBef>
            <a:spcAft>
              <a:spcPts val="0"/>
            </a:spcAft>
            <a:buClrTx/>
            <a:buSzTx/>
            <a:buFontTx/>
            <a:buNone/>
            <a:tabLst/>
            <a:defRPr/>
          </a:pPr>
          <a:r>
            <a:rPr lang="en-GB" sz="1100" b="1" baseline="0">
              <a:solidFill>
                <a:schemeClr val="dk1"/>
              </a:solidFill>
              <a:effectLst/>
              <a:latin typeface="+mn-lt"/>
              <a:ea typeface="+mn-ea"/>
              <a:cs typeface="+mn-cs"/>
            </a:rPr>
            <a:t>Uttag:</a:t>
          </a:r>
          <a:endParaRPr lang="sv-SE">
            <a:effectLst/>
          </a:endParaRPr>
        </a:p>
        <a:p>
          <a:r>
            <a:rPr lang="en-GB" sz="1100" baseline="0">
              <a:solidFill>
                <a:schemeClr val="dk1"/>
              </a:solidFill>
              <a:effectLst/>
              <a:latin typeface="+mn-lt"/>
              <a:ea typeface="+mn-ea"/>
              <a:cs typeface="+mn-cs"/>
            </a:rPr>
            <a:t>Här finns all info kopplat till varje dygns utfall; totalt uttag och total bokning per dag. Har man fyllt i prognosvärden på flik </a:t>
          </a:r>
          <a:r>
            <a:rPr lang="en-GB" sz="1100" i="1" baseline="0">
              <a:solidFill>
                <a:schemeClr val="dk1"/>
              </a:solidFill>
              <a:effectLst/>
              <a:latin typeface="+mn-lt"/>
              <a:ea typeface="+mn-ea"/>
              <a:cs typeface="+mn-cs"/>
            </a:rPr>
            <a:t>Volymer</a:t>
          </a:r>
          <a:r>
            <a:rPr lang="en-GB" sz="1100" baseline="0">
              <a:solidFill>
                <a:schemeClr val="dk1"/>
              </a:solidFill>
              <a:effectLst/>
              <a:latin typeface="+mn-lt"/>
              <a:ea typeface="+mn-ea"/>
              <a:cs typeface="+mn-cs"/>
            </a:rPr>
            <a:t> kommer dessa värden visas med </a:t>
          </a:r>
          <a:r>
            <a:rPr lang="en-GB" sz="1100" b="1" baseline="0">
              <a:solidFill>
                <a:schemeClr val="accent1"/>
              </a:solidFill>
              <a:effectLst/>
              <a:latin typeface="+mn-lt"/>
              <a:ea typeface="+mn-ea"/>
              <a:cs typeface="+mn-cs"/>
            </a:rPr>
            <a:t>lila text</a:t>
          </a:r>
          <a:r>
            <a:rPr lang="en-GB" sz="1100" baseline="0">
              <a:solidFill>
                <a:schemeClr val="dk1"/>
              </a:solidFill>
              <a:effectLst/>
              <a:latin typeface="+mn-lt"/>
              <a:ea typeface="+mn-ea"/>
              <a:cs typeface="+mn-cs"/>
            </a:rPr>
            <a:t>. Har man fyllt i faktiskt utfall kommer dessa värden visas med </a:t>
          </a:r>
          <a:r>
            <a:rPr lang="en-GB" sz="1100" b="1" baseline="0">
              <a:solidFill>
                <a:srgbClr val="00B050"/>
              </a:solidFill>
              <a:effectLst/>
              <a:latin typeface="+mn-lt"/>
              <a:ea typeface="+mn-ea"/>
              <a:cs typeface="+mn-cs"/>
            </a:rPr>
            <a:t>grön text </a:t>
          </a:r>
          <a:r>
            <a:rPr lang="en-GB" sz="1100" baseline="0">
              <a:solidFill>
                <a:schemeClr val="dk1"/>
              </a:solidFill>
              <a:effectLst/>
              <a:latin typeface="+mn-lt"/>
              <a:ea typeface="+mn-ea"/>
              <a:cs typeface="+mn-cs"/>
            </a:rPr>
            <a:t>och väljas framför prognosvärdena. I </a:t>
          </a:r>
          <a:r>
            <a:rPr lang="en-GB" sz="1100" i="1" baseline="0">
              <a:solidFill>
                <a:schemeClr val="dk1"/>
              </a:solidFill>
              <a:effectLst/>
              <a:latin typeface="+mn-lt"/>
              <a:ea typeface="+mn-ea"/>
              <a:cs typeface="+mn-cs"/>
            </a:rPr>
            <a:t>Uttags-fliken</a:t>
          </a:r>
          <a:r>
            <a:rPr lang="en-GB" sz="1100" baseline="0">
              <a:solidFill>
                <a:schemeClr val="dk1"/>
              </a:solidFill>
              <a:effectLst/>
              <a:latin typeface="+mn-lt"/>
              <a:ea typeface="+mn-ea"/>
              <a:cs typeface="+mn-cs"/>
            </a:rPr>
            <a:t> anger användaren även eventuella dygnsbokningar och överlåtelser, varpå kostnaderna för dessa samt eventuella överuttag beräknas.</a:t>
          </a:r>
          <a:endParaRPr lang="sv-SE">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baseline="0">
            <a:solidFill>
              <a:schemeClr val="dk1"/>
            </a:solidFill>
            <a:effectLst/>
            <a:latin typeface="+mn-lt"/>
            <a:ea typeface="+mn-ea"/>
            <a:cs typeface="+mn-cs"/>
          </a:endParaRPr>
        </a:p>
        <a:p>
          <a:pPr eaLnBrk="1" fontAlgn="auto" latinLnBrk="0" hangingPunct="1"/>
          <a:r>
            <a:rPr lang="en-GB" sz="1100" b="1" baseline="0">
              <a:solidFill>
                <a:schemeClr val="dk1"/>
              </a:solidFill>
              <a:effectLst/>
              <a:latin typeface="+mn-lt"/>
              <a:ea typeface="+mn-ea"/>
              <a:cs typeface="+mn-cs"/>
            </a:rPr>
            <a:t>Sammanställning:</a:t>
          </a:r>
          <a:endParaRPr lang="sv-SE">
            <a:effectLst/>
          </a:endParaRPr>
        </a:p>
        <a:p>
          <a:r>
            <a:rPr lang="en-GB" sz="1100" baseline="0">
              <a:solidFill>
                <a:schemeClr val="dk1"/>
              </a:solidFill>
              <a:effectLst/>
              <a:latin typeface="+mn-lt"/>
              <a:ea typeface="+mn-ea"/>
              <a:cs typeface="+mn-cs"/>
            </a:rPr>
            <a:t>Här </a:t>
          </a:r>
          <a:r>
            <a:rPr lang="sv-SE" sz="1100" baseline="0">
              <a:solidFill>
                <a:schemeClr val="dk1"/>
              </a:solidFill>
              <a:effectLst/>
              <a:latin typeface="+mn-lt"/>
              <a:ea typeface="+mn-ea"/>
              <a:cs typeface="+mn-cs"/>
            </a:rPr>
            <a:t>visas alla kostnader per månad och per kostnadselement., Här visas även övrig statstik kopplat till varje månads uttag.</a:t>
          </a:r>
          <a:endParaRPr lang="sv-SE">
            <a:effectLst/>
          </a:endParaRPr>
        </a:p>
        <a:p>
          <a:endParaRPr lang="en-GB" sz="1100" baseline="0"/>
        </a:p>
        <a:p>
          <a:r>
            <a:rPr lang="en-GB" sz="1100" b="1" baseline="0">
              <a:solidFill>
                <a:schemeClr val="dk1"/>
              </a:solidFill>
              <a:effectLst/>
              <a:latin typeface="+mn-lt"/>
              <a:ea typeface="+mn-ea"/>
              <a:cs typeface="+mn-cs"/>
            </a:rPr>
            <a:t>Lösenordsskydd:</a:t>
          </a:r>
          <a:endParaRPr lang="sv-SE">
            <a:effectLst/>
          </a:endParaRPr>
        </a:p>
        <a:p>
          <a:pPr eaLnBrk="1" fontAlgn="auto" latinLnBrk="0" hangingPunct="1"/>
          <a:r>
            <a:rPr lang="en-GB" sz="1100" baseline="0">
              <a:solidFill>
                <a:schemeClr val="dk1"/>
              </a:solidFill>
              <a:effectLst/>
              <a:latin typeface="+mn-lt"/>
              <a:ea typeface="+mn-ea"/>
              <a:cs typeface="+mn-cs"/>
            </a:rPr>
            <a:t>I utgångsläget är allt utom celler med användarinput låst för att underlätta användandet och förebygga ändringar av misstag. Alla låsta delar kan dock låsas upp med lösenordet </a:t>
          </a:r>
          <a:r>
            <a:rPr lang="en-GB" sz="1100" b="1" i="1" baseline="0">
              <a:solidFill>
                <a:schemeClr val="dk1"/>
              </a:solidFill>
              <a:effectLst/>
              <a:latin typeface="+mn-lt"/>
              <a:ea typeface="+mn-ea"/>
              <a:cs typeface="+mn-cs"/>
            </a:rPr>
            <a:t>gas</a:t>
          </a:r>
          <a:r>
            <a:rPr lang="en-GB" sz="1100" b="0" i="0" baseline="0">
              <a:solidFill>
                <a:schemeClr val="dk1"/>
              </a:solidFill>
              <a:effectLst/>
              <a:latin typeface="+mn-lt"/>
              <a:ea typeface="+mn-ea"/>
              <a:cs typeface="+mn-cs"/>
            </a:rPr>
            <a:t> för att möjliggöra full transparens och spårbarhet i filen.</a:t>
          </a:r>
          <a:endParaRPr lang="sv-SE">
            <a:effectLst/>
          </a:endParaRPr>
        </a:p>
        <a:p>
          <a:endParaRPr lang="en-GB" sz="1100" baseline="0"/>
        </a:p>
      </xdr:txBody>
    </xdr:sp>
    <xdr:clientData/>
  </xdr:twoCellAnchor>
  <xdr:twoCellAnchor>
    <xdr:from>
      <xdr:col>12</xdr:col>
      <xdr:colOff>0</xdr:colOff>
      <xdr:row>1</xdr:row>
      <xdr:rowOff>0</xdr:rowOff>
    </xdr:from>
    <xdr:to>
      <xdr:col>21</xdr:col>
      <xdr:colOff>613834</xdr:colOff>
      <xdr:row>20</xdr:row>
      <xdr:rowOff>21168</xdr:rowOff>
    </xdr:to>
    <xdr:grpSp>
      <xdr:nvGrpSpPr>
        <xdr:cNvPr id="8" name="Grupp 7">
          <a:extLst>
            <a:ext uri="{FF2B5EF4-FFF2-40B4-BE49-F238E27FC236}">
              <a16:creationId xmlns:a16="http://schemas.microsoft.com/office/drawing/2014/main" id="{F32AC93A-5C24-4C11-AC98-B5A788446F3A}"/>
            </a:ext>
          </a:extLst>
        </xdr:cNvPr>
        <xdr:cNvGrpSpPr/>
      </xdr:nvGrpSpPr>
      <xdr:grpSpPr>
        <a:xfrm>
          <a:off x="8286750" y="178594"/>
          <a:ext cx="6828897" cy="3414449"/>
          <a:chOff x="302683" y="4307417"/>
          <a:chExt cx="6805084" cy="3439584"/>
        </a:xfrm>
      </xdr:grpSpPr>
      <xdr:grpSp>
        <xdr:nvGrpSpPr>
          <xdr:cNvPr id="7" name="Grupp 6">
            <a:extLst>
              <a:ext uri="{FF2B5EF4-FFF2-40B4-BE49-F238E27FC236}">
                <a16:creationId xmlns:a16="http://schemas.microsoft.com/office/drawing/2014/main" id="{E88D6E94-731F-4A4F-A225-FFFAD7A6C697}"/>
              </a:ext>
            </a:extLst>
          </xdr:cNvPr>
          <xdr:cNvGrpSpPr/>
        </xdr:nvGrpSpPr>
        <xdr:grpSpPr>
          <a:xfrm>
            <a:off x="302683" y="4307417"/>
            <a:ext cx="6805084" cy="3439584"/>
            <a:chOff x="302683" y="4307417"/>
            <a:chExt cx="6805084" cy="3439584"/>
          </a:xfrm>
        </xdr:grpSpPr>
        <xdr:grpSp>
          <xdr:nvGrpSpPr>
            <xdr:cNvPr id="6" name="Grupp 5">
              <a:extLst>
                <a:ext uri="{FF2B5EF4-FFF2-40B4-BE49-F238E27FC236}">
                  <a16:creationId xmlns:a16="http://schemas.microsoft.com/office/drawing/2014/main" id="{8C0DC3A7-D9A9-4B40-96C8-2524CF6890D0}"/>
                </a:ext>
              </a:extLst>
            </xdr:cNvPr>
            <xdr:cNvGrpSpPr/>
          </xdr:nvGrpSpPr>
          <xdr:grpSpPr>
            <a:xfrm>
              <a:off x="302683" y="4307417"/>
              <a:ext cx="6805084" cy="3439584"/>
              <a:chOff x="302683" y="4307417"/>
              <a:chExt cx="6805084" cy="3439584"/>
            </a:xfrm>
          </xdr:grpSpPr>
          <xdr:grpSp>
            <xdr:nvGrpSpPr>
              <xdr:cNvPr id="5" name="Grupp 4">
                <a:extLst>
                  <a:ext uri="{FF2B5EF4-FFF2-40B4-BE49-F238E27FC236}">
                    <a16:creationId xmlns:a16="http://schemas.microsoft.com/office/drawing/2014/main" id="{371518A3-460D-4036-A02A-03B943D1BC4C}"/>
                  </a:ext>
                </a:extLst>
              </xdr:cNvPr>
              <xdr:cNvGrpSpPr/>
            </xdr:nvGrpSpPr>
            <xdr:grpSpPr>
              <a:xfrm>
                <a:off x="323850" y="4307417"/>
                <a:ext cx="6783917" cy="3439584"/>
                <a:chOff x="323850" y="4307417"/>
                <a:chExt cx="6783917" cy="3439584"/>
              </a:xfrm>
            </xdr:grpSpPr>
            <xdr:grpSp>
              <xdr:nvGrpSpPr>
                <xdr:cNvPr id="4" name="Grupp 3">
                  <a:extLst>
                    <a:ext uri="{FF2B5EF4-FFF2-40B4-BE49-F238E27FC236}">
                      <a16:creationId xmlns:a16="http://schemas.microsoft.com/office/drawing/2014/main" id="{1570DAB5-BFAC-47F5-B920-57CD16771D52}"/>
                    </a:ext>
                  </a:extLst>
                </xdr:cNvPr>
                <xdr:cNvGrpSpPr/>
              </xdr:nvGrpSpPr>
              <xdr:grpSpPr>
                <a:xfrm>
                  <a:off x="323850" y="4307417"/>
                  <a:ext cx="6783917" cy="3439584"/>
                  <a:chOff x="323850" y="4307417"/>
                  <a:chExt cx="6783917" cy="3439584"/>
                </a:xfrm>
              </xdr:grpSpPr>
              <xdr:sp macro="" textlink="">
                <xdr:nvSpPr>
                  <xdr:cNvPr id="25" name="textruta 24">
                    <a:extLst>
                      <a:ext uri="{FF2B5EF4-FFF2-40B4-BE49-F238E27FC236}">
                        <a16:creationId xmlns:a16="http://schemas.microsoft.com/office/drawing/2014/main" id="{18EBD490-0D35-4BD1-9C8C-8E2EE31B813D}"/>
                      </a:ext>
                    </a:extLst>
                  </xdr:cNvPr>
                  <xdr:cNvSpPr txBox="1"/>
                </xdr:nvSpPr>
                <xdr:spPr>
                  <a:xfrm>
                    <a:off x="323850" y="4307417"/>
                    <a:ext cx="6783917" cy="34395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sv-SE" sz="1100"/>
                  </a:p>
                </xdr:txBody>
              </xdr:sp>
              <xdr:grpSp>
                <xdr:nvGrpSpPr>
                  <xdr:cNvPr id="3" name="Grupp 2">
                    <a:extLst>
                      <a:ext uri="{FF2B5EF4-FFF2-40B4-BE49-F238E27FC236}">
                        <a16:creationId xmlns:a16="http://schemas.microsoft.com/office/drawing/2014/main" id="{647029DE-B30D-483F-AB31-B8D2BE7B229C}"/>
                      </a:ext>
                    </a:extLst>
                  </xdr:cNvPr>
                  <xdr:cNvGrpSpPr/>
                </xdr:nvGrpSpPr>
                <xdr:grpSpPr>
                  <a:xfrm>
                    <a:off x="958900" y="4709583"/>
                    <a:ext cx="5042599" cy="2587097"/>
                    <a:chOff x="958900" y="4709583"/>
                    <a:chExt cx="5042599" cy="2587097"/>
                  </a:xfrm>
                </xdr:grpSpPr>
                <xdr:grpSp>
                  <xdr:nvGrpSpPr>
                    <xdr:cNvPr id="26" name="Grupp 25">
                      <a:extLst>
                        <a:ext uri="{FF2B5EF4-FFF2-40B4-BE49-F238E27FC236}">
                          <a16:creationId xmlns:a16="http://schemas.microsoft.com/office/drawing/2014/main" id="{84CB2882-6718-42A2-85D2-E5FEA9D8C470}"/>
                        </a:ext>
                      </a:extLst>
                    </xdr:cNvPr>
                    <xdr:cNvGrpSpPr/>
                  </xdr:nvGrpSpPr>
                  <xdr:grpSpPr>
                    <a:xfrm>
                      <a:off x="958900" y="4709583"/>
                      <a:ext cx="5042599" cy="2587097"/>
                      <a:chOff x="1991116" y="2156572"/>
                      <a:chExt cx="4476359" cy="2739278"/>
                    </a:xfrm>
                  </xdr:grpSpPr>
                  <xdr:cxnSp macro="">
                    <xdr:nvCxnSpPr>
                      <xdr:cNvPr id="27" name="Rak pil 4">
                        <a:extLst>
                          <a:ext uri="{FF2B5EF4-FFF2-40B4-BE49-F238E27FC236}">
                            <a16:creationId xmlns:a16="http://schemas.microsoft.com/office/drawing/2014/main" id="{6FF8AB26-D949-4AE6-8D9F-5FD0A415247C}"/>
                          </a:ext>
                        </a:extLst>
                      </xdr:cNvPr>
                      <xdr:cNvCxnSpPr/>
                    </xdr:nvCxnSpPr>
                    <xdr:spPr>
                      <a:xfrm>
                        <a:off x="2009775" y="4791075"/>
                        <a:ext cx="4457700" cy="381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xnSp macro="">
                    <xdr:nvCxnSpPr>
                      <xdr:cNvPr id="28" name="Rak pil 6">
                        <a:extLst>
                          <a:ext uri="{FF2B5EF4-FFF2-40B4-BE49-F238E27FC236}">
                            <a16:creationId xmlns:a16="http://schemas.microsoft.com/office/drawing/2014/main" id="{62083968-D894-460E-AAD0-20CDE636DE2B}"/>
                          </a:ext>
                        </a:extLst>
                      </xdr:cNvPr>
                      <xdr:cNvCxnSpPr/>
                    </xdr:nvCxnSpPr>
                    <xdr:spPr>
                      <a:xfrm flipV="1">
                        <a:off x="2000250" y="2156572"/>
                        <a:ext cx="22764" cy="2644028"/>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29" name="Rektangel 28">
                        <a:extLst>
                          <a:ext uri="{FF2B5EF4-FFF2-40B4-BE49-F238E27FC236}">
                            <a16:creationId xmlns:a16="http://schemas.microsoft.com/office/drawing/2014/main" id="{34DE37BD-BCE9-4B61-BDF9-22C267B51DF1}"/>
                          </a:ext>
                        </a:extLst>
                      </xdr:cNvPr>
                      <xdr:cNvSpPr/>
                    </xdr:nvSpPr>
                    <xdr:spPr>
                      <a:xfrm>
                        <a:off x="1991116" y="4494119"/>
                        <a:ext cx="4259611" cy="31432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sv-SE" sz="1000"/>
                          <a:t>Årsprodukt (oktober - september)</a:t>
                        </a:r>
                      </a:p>
                    </xdr:txBody>
                  </xdr:sp>
                  <xdr:sp macro="" textlink="">
                    <xdr:nvSpPr>
                      <xdr:cNvPr id="30" name="Rektangel 29">
                        <a:extLst>
                          <a:ext uri="{FF2B5EF4-FFF2-40B4-BE49-F238E27FC236}">
                            <a16:creationId xmlns:a16="http://schemas.microsoft.com/office/drawing/2014/main" id="{739CB76A-FBF5-4F81-8822-92F61BF3ED70}"/>
                          </a:ext>
                        </a:extLst>
                      </xdr:cNvPr>
                      <xdr:cNvSpPr/>
                    </xdr:nvSpPr>
                    <xdr:spPr>
                      <a:xfrm>
                        <a:off x="2013254" y="3836627"/>
                        <a:ext cx="2494001" cy="341282"/>
                      </a:xfrm>
                      <a:prstGeom prst="rect">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sv-SE" sz="1000"/>
                          <a:t>Vinter 1 (okt till april)</a:t>
                        </a:r>
                      </a:p>
                    </xdr:txBody>
                  </xdr:sp>
                  <xdr:sp macro="" textlink="">
                    <xdr:nvSpPr>
                      <xdr:cNvPr id="31" name="Rektangel 30">
                        <a:extLst>
                          <a:ext uri="{FF2B5EF4-FFF2-40B4-BE49-F238E27FC236}">
                            <a16:creationId xmlns:a16="http://schemas.microsoft.com/office/drawing/2014/main" id="{B8492FCD-6EC9-462F-B9BF-91ECE2B11CBD}"/>
                          </a:ext>
                        </a:extLst>
                      </xdr:cNvPr>
                      <xdr:cNvSpPr/>
                    </xdr:nvSpPr>
                    <xdr:spPr>
                      <a:xfrm>
                        <a:off x="4513300" y="3857807"/>
                        <a:ext cx="1735183" cy="314325"/>
                      </a:xfrm>
                      <a:prstGeom prst="rect">
                        <a:avLst/>
                      </a:prstGeom>
                      <a:solidFill>
                        <a:schemeClr val="accent2"/>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sv-SE" sz="1000"/>
                          <a:t>Sommar (maj</a:t>
                        </a:r>
                        <a:r>
                          <a:rPr lang="sv-SE" sz="1000" baseline="0"/>
                          <a:t> - sept)</a:t>
                        </a:r>
                        <a:endParaRPr lang="sv-SE" sz="1000"/>
                      </a:p>
                    </xdr:txBody>
                  </xdr:sp>
                  <xdr:cxnSp macro="">
                    <xdr:nvCxnSpPr>
                      <xdr:cNvPr id="33" name="Rak 15">
                        <a:extLst>
                          <a:ext uri="{FF2B5EF4-FFF2-40B4-BE49-F238E27FC236}">
                            <a16:creationId xmlns:a16="http://schemas.microsoft.com/office/drawing/2014/main" id="{809E6DD4-1006-4345-ADCC-952195ADE0DE}"/>
                          </a:ext>
                        </a:extLst>
                      </xdr:cNvPr>
                      <xdr:cNvCxnSpPr/>
                    </xdr:nvCxnSpPr>
                    <xdr:spPr>
                      <a:xfrm>
                        <a:off x="4175216" y="4762500"/>
                        <a:ext cx="0" cy="133350"/>
                      </a:xfrm>
                      <a:prstGeom prst="line">
                        <a:avLst/>
                      </a:prstGeom>
                    </xdr:spPr>
                    <xdr:style>
                      <a:lnRef idx="1">
                        <a:schemeClr val="accent1"/>
                      </a:lnRef>
                      <a:fillRef idx="0">
                        <a:schemeClr val="accent1"/>
                      </a:fillRef>
                      <a:effectRef idx="0">
                        <a:schemeClr val="accent1"/>
                      </a:effectRef>
                      <a:fontRef idx="minor">
                        <a:schemeClr val="tx1"/>
                      </a:fontRef>
                    </xdr:style>
                  </xdr:cxnSp>
                  <xdr:sp macro="" textlink="">
                    <xdr:nvSpPr>
                      <xdr:cNvPr id="34" name="Rektangel 33">
                        <a:extLst>
                          <a:ext uri="{FF2B5EF4-FFF2-40B4-BE49-F238E27FC236}">
                            <a16:creationId xmlns:a16="http://schemas.microsoft.com/office/drawing/2014/main" id="{E557D3B6-04E3-4B3F-AFBC-45C0F5321990}"/>
                          </a:ext>
                        </a:extLst>
                      </xdr:cNvPr>
                      <xdr:cNvSpPr/>
                    </xdr:nvSpPr>
                    <xdr:spPr>
                      <a:xfrm>
                        <a:off x="2390775" y="3519837"/>
                        <a:ext cx="1752600" cy="314325"/>
                      </a:xfrm>
                      <a:prstGeom prst="rect">
                        <a:avLst/>
                      </a:prstGeom>
                      <a:solidFill>
                        <a:schemeClr val="accent3"/>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sv-SE" sz="1000"/>
                          <a:t>Vinter 2 (nov</a:t>
                        </a:r>
                        <a:r>
                          <a:rPr lang="sv-SE" sz="1000" baseline="0"/>
                          <a:t> </a:t>
                        </a:r>
                        <a:r>
                          <a:rPr lang="sv-SE" sz="1000"/>
                          <a:t> till mars)</a:t>
                        </a:r>
                      </a:p>
                    </xdr:txBody>
                  </xdr:sp>
                  <xdr:sp macro="" textlink="">
                    <xdr:nvSpPr>
                      <xdr:cNvPr id="35" name="Rektangel 34">
                        <a:extLst>
                          <a:ext uri="{FF2B5EF4-FFF2-40B4-BE49-F238E27FC236}">
                            <a16:creationId xmlns:a16="http://schemas.microsoft.com/office/drawing/2014/main" id="{21244D6B-93E6-45F1-9049-6E5398DCBDEE}"/>
                          </a:ext>
                        </a:extLst>
                      </xdr:cNvPr>
                      <xdr:cNvSpPr/>
                    </xdr:nvSpPr>
                    <xdr:spPr>
                      <a:xfrm>
                        <a:off x="2724149" y="3195987"/>
                        <a:ext cx="1095375" cy="314325"/>
                      </a:xfrm>
                      <a:prstGeom prst="rect">
                        <a:avLst/>
                      </a:prstGeom>
                      <a:solidFill>
                        <a:schemeClr val="accent3">
                          <a:lumMod val="60000"/>
                          <a:lumOff val="40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sv-SE" sz="900"/>
                          <a:t>Vinter 3 (dec</a:t>
                        </a:r>
                        <a:r>
                          <a:rPr lang="sv-SE" sz="900" baseline="0"/>
                          <a:t> -feb</a:t>
                        </a:r>
                        <a:r>
                          <a:rPr lang="sv-SE" sz="900"/>
                          <a:t>)</a:t>
                        </a:r>
                      </a:p>
                    </xdr:txBody>
                  </xdr:sp>
                  <xdr:sp macro="" textlink="">
                    <xdr:nvSpPr>
                      <xdr:cNvPr id="36" name="Rektangel 35">
                        <a:extLst>
                          <a:ext uri="{FF2B5EF4-FFF2-40B4-BE49-F238E27FC236}">
                            <a16:creationId xmlns:a16="http://schemas.microsoft.com/office/drawing/2014/main" id="{F52C736C-B404-4286-9FF3-DD180A7A5873}"/>
                          </a:ext>
                        </a:extLst>
                      </xdr:cNvPr>
                      <xdr:cNvSpPr/>
                    </xdr:nvSpPr>
                    <xdr:spPr>
                      <a:xfrm>
                        <a:off x="2025346" y="3519837"/>
                        <a:ext cx="352425" cy="314325"/>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r>
                          <a:rPr lang="sv-SE" sz="800"/>
                          <a:t>ok</a:t>
                        </a:r>
                        <a:r>
                          <a:rPr lang="sv-SE" sz="900"/>
                          <a:t>t</a:t>
                        </a:r>
                      </a:p>
                    </xdr:txBody>
                  </xdr:sp>
                  <xdr:sp macro="" textlink="">
                    <xdr:nvSpPr>
                      <xdr:cNvPr id="37" name="Rektangel 36">
                        <a:extLst>
                          <a:ext uri="{FF2B5EF4-FFF2-40B4-BE49-F238E27FC236}">
                            <a16:creationId xmlns:a16="http://schemas.microsoft.com/office/drawing/2014/main" id="{87E03E93-45AB-4C73-9160-C298460E934E}"/>
                          </a:ext>
                        </a:extLst>
                      </xdr:cNvPr>
                      <xdr:cNvSpPr/>
                    </xdr:nvSpPr>
                    <xdr:spPr>
                      <a:xfrm>
                        <a:off x="2371724" y="3200581"/>
                        <a:ext cx="342901" cy="314325"/>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r>
                          <a:rPr lang="sv-SE" sz="800"/>
                          <a:t>nov</a:t>
                        </a:r>
                      </a:p>
                    </xdr:txBody>
                  </xdr:sp>
                  <xdr:sp macro="" textlink="">
                    <xdr:nvSpPr>
                      <xdr:cNvPr id="38" name="Rektangel 37">
                        <a:extLst>
                          <a:ext uri="{FF2B5EF4-FFF2-40B4-BE49-F238E27FC236}">
                            <a16:creationId xmlns:a16="http://schemas.microsoft.com/office/drawing/2014/main" id="{A2261546-4CE1-4831-95E0-875BC594F54C}"/>
                          </a:ext>
                        </a:extLst>
                      </xdr:cNvPr>
                      <xdr:cNvSpPr/>
                    </xdr:nvSpPr>
                    <xdr:spPr>
                      <a:xfrm>
                        <a:off x="2714625" y="2867207"/>
                        <a:ext cx="342900" cy="314325"/>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r>
                          <a:rPr lang="sv-SE" sz="800"/>
                          <a:t>dec</a:t>
                        </a:r>
                      </a:p>
                    </xdr:txBody>
                  </xdr:sp>
                  <xdr:sp macro="" textlink="">
                    <xdr:nvSpPr>
                      <xdr:cNvPr id="39" name="Rektangel 38">
                        <a:extLst>
                          <a:ext uri="{FF2B5EF4-FFF2-40B4-BE49-F238E27FC236}">
                            <a16:creationId xmlns:a16="http://schemas.microsoft.com/office/drawing/2014/main" id="{1D832DF2-35B2-4CF1-8DAF-7ADF1A5EFA62}"/>
                          </a:ext>
                        </a:extLst>
                      </xdr:cNvPr>
                      <xdr:cNvSpPr/>
                    </xdr:nvSpPr>
                    <xdr:spPr>
                      <a:xfrm>
                        <a:off x="3067050" y="2867207"/>
                        <a:ext cx="352425" cy="314325"/>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r>
                          <a:rPr lang="sv-SE" sz="800"/>
                          <a:t>jan</a:t>
                        </a:r>
                      </a:p>
                    </xdr:txBody>
                  </xdr:sp>
                  <xdr:sp macro="" textlink="">
                    <xdr:nvSpPr>
                      <xdr:cNvPr id="40" name="Rektangel 39">
                        <a:extLst>
                          <a:ext uri="{FF2B5EF4-FFF2-40B4-BE49-F238E27FC236}">
                            <a16:creationId xmlns:a16="http://schemas.microsoft.com/office/drawing/2014/main" id="{BDEB337D-67C7-4B84-91FA-68D91BF284C5}"/>
                          </a:ext>
                        </a:extLst>
                      </xdr:cNvPr>
                      <xdr:cNvSpPr/>
                    </xdr:nvSpPr>
                    <xdr:spPr>
                      <a:xfrm>
                        <a:off x="3429000" y="2867207"/>
                        <a:ext cx="352425" cy="314325"/>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r>
                          <a:rPr lang="sv-SE" sz="800"/>
                          <a:t>feb</a:t>
                        </a:r>
                      </a:p>
                    </xdr:txBody>
                  </xdr:sp>
                  <xdr:sp macro="" textlink="">
                    <xdr:nvSpPr>
                      <xdr:cNvPr id="41" name="Rektangel 40">
                        <a:extLst>
                          <a:ext uri="{FF2B5EF4-FFF2-40B4-BE49-F238E27FC236}">
                            <a16:creationId xmlns:a16="http://schemas.microsoft.com/office/drawing/2014/main" id="{A6C1DD3E-15FE-48CD-923C-3C22898372AD}"/>
                          </a:ext>
                        </a:extLst>
                      </xdr:cNvPr>
                      <xdr:cNvSpPr/>
                    </xdr:nvSpPr>
                    <xdr:spPr>
                      <a:xfrm>
                        <a:off x="3790950" y="3205512"/>
                        <a:ext cx="352426" cy="314325"/>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r>
                          <a:rPr lang="sv-SE" sz="800"/>
                          <a:t>mar</a:t>
                        </a:r>
                      </a:p>
                    </xdr:txBody>
                  </xdr:sp>
                  <xdr:sp macro="" textlink="">
                    <xdr:nvSpPr>
                      <xdr:cNvPr id="42" name="Rektangel 41">
                        <a:extLst>
                          <a:ext uri="{FF2B5EF4-FFF2-40B4-BE49-F238E27FC236}">
                            <a16:creationId xmlns:a16="http://schemas.microsoft.com/office/drawing/2014/main" id="{A7E47F54-334B-41BC-8397-D11780DF9F1C}"/>
                          </a:ext>
                        </a:extLst>
                      </xdr:cNvPr>
                      <xdr:cNvSpPr/>
                    </xdr:nvSpPr>
                    <xdr:spPr>
                      <a:xfrm>
                        <a:off x="4143375" y="3528447"/>
                        <a:ext cx="352425" cy="308181"/>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r>
                          <a:rPr lang="sv-SE" sz="800"/>
                          <a:t>apr</a:t>
                        </a:r>
                      </a:p>
                    </xdr:txBody>
                  </xdr:sp>
                  <xdr:sp macro="" textlink="">
                    <xdr:nvSpPr>
                      <xdr:cNvPr id="43" name="Rektangel 42">
                        <a:extLst>
                          <a:ext uri="{FF2B5EF4-FFF2-40B4-BE49-F238E27FC236}">
                            <a16:creationId xmlns:a16="http://schemas.microsoft.com/office/drawing/2014/main" id="{47D0B912-F3E4-493F-B888-E4187FA7FCF3}"/>
                          </a:ext>
                        </a:extLst>
                      </xdr:cNvPr>
                      <xdr:cNvSpPr/>
                    </xdr:nvSpPr>
                    <xdr:spPr>
                      <a:xfrm>
                        <a:off x="4502757" y="3529362"/>
                        <a:ext cx="352425" cy="314325"/>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r>
                          <a:rPr lang="sv-SE" sz="800"/>
                          <a:t>maj</a:t>
                        </a:r>
                      </a:p>
                    </xdr:txBody>
                  </xdr:sp>
                  <xdr:sp macro="" textlink="">
                    <xdr:nvSpPr>
                      <xdr:cNvPr id="44" name="Rektangel 43">
                        <a:extLst>
                          <a:ext uri="{FF2B5EF4-FFF2-40B4-BE49-F238E27FC236}">
                            <a16:creationId xmlns:a16="http://schemas.microsoft.com/office/drawing/2014/main" id="{7BFD7D7A-BA56-4821-966B-88F4B849DFAF}"/>
                          </a:ext>
                        </a:extLst>
                      </xdr:cNvPr>
                      <xdr:cNvSpPr/>
                    </xdr:nvSpPr>
                    <xdr:spPr>
                      <a:xfrm>
                        <a:off x="4857750" y="3529362"/>
                        <a:ext cx="352425" cy="314325"/>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r>
                          <a:rPr lang="sv-SE" sz="800"/>
                          <a:t>jun</a:t>
                        </a:r>
                      </a:p>
                    </xdr:txBody>
                  </xdr:sp>
                  <xdr:sp macro="" textlink="">
                    <xdr:nvSpPr>
                      <xdr:cNvPr id="45" name="Rektangel 44">
                        <a:extLst>
                          <a:ext uri="{FF2B5EF4-FFF2-40B4-BE49-F238E27FC236}">
                            <a16:creationId xmlns:a16="http://schemas.microsoft.com/office/drawing/2014/main" id="{61D5E131-D42D-4777-9C3F-E7BC22C499C9}"/>
                          </a:ext>
                        </a:extLst>
                      </xdr:cNvPr>
                      <xdr:cNvSpPr/>
                    </xdr:nvSpPr>
                    <xdr:spPr>
                      <a:xfrm>
                        <a:off x="5210175" y="3529362"/>
                        <a:ext cx="352425" cy="314325"/>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r>
                          <a:rPr lang="sv-SE" sz="800"/>
                          <a:t>jul</a:t>
                        </a:r>
                      </a:p>
                    </xdr:txBody>
                  </xdr:sp>
                  <xdr:sp macro="" textlink="">
                    <xdr:nvSpPr>
                      <xdr:cNvPr id="46" name="Rektangel 45">
                        <a:extLst>
                          <a:ext uri="{FF2B5EF4-FFF2-40B4-BE49-F238E27FC236}">
                            <a16:creationId xmlns:a16="http://schemas.microsoft.com/office/drawing/2014/main" id="{60FCDD5C-C8EB-40AC-A989-0A62F727C0A4}"/>
                          </a:ext>
                        </a:extLst>
                      </xdr:cNvPr>
                      <xdr:cNvSpPr/>
                    </xdr:nvSpPr>
                    <xdr:spPr>
                      <a:xfrm>
                        <a:off x="5562600" y="3529362"/>
                        <a:ext cx="352425" cy="314325"/>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r>
                          <a:rPr lang="sv-SE" sz="800"/>
                          <a:t>aug</a:t>
                        </a:r>
                      </a:p>
                    </xdr:txBody>
                  </xdr:sp>
                  <xdr:sp macro="" textlink="">
                    <xdr:nvSpPr>
                      <xdr:cNvPr id="47" name="Rektangel 46">
                        <a:extLst>
                          <a:ext uri="{FF2B5EF4-FFF2-40B4-BE49-F238E27FC236}">
                            <a16:creationId xmlns:a16="http://schemas.microsoft.com/office/drawing/2014/main" id="{F19A4940-586A-4E9B-A274-F5DA80433072}"/>
                          </a:ext>
                        </a:extLst>
                      </xdr:cNvPr>
                      <xdr:cNvSpPr/>
                    </xdr:nvSpPr>
                    <xdr:spPr>
                      <a:xfrm>
                        <a:off x="5895975" y="3529362"/>
                        <a:ext cx="352425" cy="314325"/>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r>
                          <a:rPr lang="sv-SE" sz="800"/>
                          <a:t>sep</a:t>
                        </a:r>
                      </a:p>
                    </xdr:txBody>
                  </xdr:sp>
                </xdr:grpSp>
                <xdr:sp macro="" textlink="">
                  <xdr:nvSpPr>
                    <xdr:cNvPr id="49" name="Rektangel 48">
                      <a:extLst>
                        <a:ext uri="{FF2B5EF4-FFF2-40B4-BE49-F238E27FC236}">
                          <a16:creationId xmlns:a16="http://schemas.microsoft.com/office/drawing/2014/main" id="{628D4284-5017-4123-9FF3-E25BEBE5CA48}"/>
                        </a:ext>
                      </a:extLst>
                    </xdr:cNvPr>
                    <xdr:cNvSpPr/>
                  </xdr:nvSpPr>
                  <xdr:spPr>
                    <a:xfrm>
                      <a:off x="960788" y="6626989"/>
                      <a:ext cx="1218623" cy="293158"/>
                    </a:xfrm>
                    <a:prstGeom prst="rect">
                      <a:avLst/>
                    </a:prstGeom>
                    <a:solidFill>
                      <a:schemeClr val="accent3">
                        <a:lumMod val="75000"/>
                      </a:schemeClr>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ctr"/>
                      <a:r>
                        <a:rPr lang="sv-SE" sz="1000"/>
                        <a:t>Q4</a:t>
                      </a:r>
                    </a:p>
                  </xdr:txBody>
                </xdr:sp>
                <xdr:sp macro="" textlink="">
                  <xdr:nvSpPr>
                    <xdr:cNvPr id="50" name="Rektangel 49">
                      <a:extLst>
                        <a:ext uri="{FF2B5EF4-FFF2-40B4-BE49-F238E27FC236}">
                          <a16:creationId xmlns:a16="http://schemas.microsoft.com/office/drawing/2014/main" id="{32A3033B-6232-40A6-9FFE-B6FD7612ACC2}"/>
                        </a:ext>
                      </a:extLst>
                    </xdr:cNvPr>
                    <xdr:cNvSpPr/>
                  </xdr:nvSpPr>
                  <xdr:spPr>
                    <a:xfrm>
                      <a:off x="3343577" y="6626430"/>
                      <a:ext cx="1212548" cy="293158"/>
                    </a:xfrm>
                    <a:prstGeom prst="rect">
                      <a:avLst/>
                    </a:prstGeom>
                    <a:solidFill>
                      <a:schemeClr val="accent3">
                        <a:lumMod val="60000"/>
                        <a:lumOff val="40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sv-SE" sz="1000"/>
                        <a:t>Q2</a:t>
                      </a:r>
                    </a:p>
                  </xdr:txBody>
                </xdr:sp>
                <xdr:sp macro="" textlink="">
                  <xdr:nvSpPr>
                    <xdr:cNvPr id="51" name="Rektangel 50">
                      <a:extLst>
                        <a:ext uri="{FF2B5EF4-FFF2-40B4-BE49-F238E27FC236}">
                          <a16:creationId xmlns:a16="http://schemas.microsoft.com/office/drawing/2014/main" id="{BE20888D-4842-4957-8D56-4DCF778EE237}"/>
                        </a:ext>
                      </a:extLst>
                    </xdr:cNvPr>
                    <xdr:cNvSpPr/>
                  </xdr:nvSpPr>
                  <xdr:spPr>
                    <a:xfrm>
                      <a:off x="2179411" y="6627025"/>
                      <a:ext cx="1164166" cy="293158"/>
                    </a:xfrm>
                    <a:prstGeom prst="rect">
                      <a:avLst/>
                    </a:prstGeom>
                    <a:solidFill>
                      <a:schemeClr val="accent3"/>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ctr"/>
                      <a:r>
                        <a:rPr lang="sv-SE" sz="1100">
                          <a:solidFill>
                            <a:schemeClr val="lt1"/>
                          </a:solidFill>
                          <a:effectLst/>
                          <a:latin typeface="+mn-lt"/>
                          <a:ea typeface="+mn-ea"/>
                          <a:cs typeface="+mn-cs"/>
                        </a:rPr>
                        <a:t>Q1</a:t>
                      </a:r>
                      <a:endParaRPr lang="sv-SE" sz="1000">
                        <a:effectLst/>
                      </a:endParaRPr>
                    </a:p>
                  </xdr:txBody>
                </xdr:sp>
                <xdr:sp macro="" textlink="">
                  <xdr:nvSpPr>
                    <xdr:cNvPr id="52" name="Rektangel 51">
                      <a:extLst>
                        <a:ext uri="{FF2B5EF4-FFF2-40B4-BE49-F238E27FC236}">
                          <a16:creationId xmlns:a16="http://schemas.microsoft.com/office/drawing/2014/main" id="{8167B2E3-81EB-408F-BCBF-6B0F6CA0C4F9}"/>
                        </a:ext>
                      </a:extLst>
                    </xdr:cNvPr>
                    <xdr:cNvSpPr/>
                  </xdr:nvSpPr>
                  <xdr:spPr>
                    <a:xfrm>
                      <a:off x="4549321" y="6626467"/>
                      <a:ext cx="1198940" cy="293158"/>
                    </a:xfrm>
                    <a:prstGeom prst="rect">
                      <a:avLst/>
                    </a:prstGeom>
                    <a:solidFill>
                      <a:schemeClr val="accent3">
                        <a:lumMod val="40000"/>
                        <a:lumOff val="60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sv-SE" sz="1000"/>
                        <a:t>Q3</a:t>
                      </a:r>
                    </a:p>
                  </xdr:txBody>
                </xdr:sp>
              </xdr:grpSp>
            </xdr:grpSp>
            <xdr:sp macro="" textlink="">
              <xdr:nvSpPr>
                <xdr:cNvPr id="54" name="textruta 53">
                  <a:extLst>
                    <a:ext uri="{FF2B5EF4-FFF2-40B4-BE49-F238E27FC236}">
                      <a16:creationId xmlns:a16="http://schemas.microsoft.com/office/drawing/2014/main" id="{672BB599-F235-4599-9D80-8FCDC6FBAE72}"/>
                    </a:ext>
                  </a:extLst>
                </xdr:cNvPr>
                <xdr:cNvSpPr txBox="1"/>
              </xdr:nvSpPr>
              <xdr:spPr>
                <a:xfrm>
                  <a:off x="709083" y="7397750"/>
                  <a:ext cx="5579533" cy="2789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Oktober		</a:t>
                  </a:r>
                  <a:r>
                    <a:rPr lang="sv-SE" sz="1100" baseline="0"/>
                    <a:t>                </a:t>
                  </a:r>
                  <a:r>
                    <a:rPr lang="sv-SE" sz="1100"/>
                    <a:t>April</a:t>
                  </a:r>
                  <a:r>
                    <a:rPr lang="sv-SE" sz="1100" baseline="0"/>
                    <a:t> 		</a:t>
                  </a:r>
                  <a:r>
                    <a:rPr lang="sv-SE" sz="1100"/>
                    <a:t>September</a:t>
                  </a:r>
                </a:p>
              </xdr:txBody>
            </xdr:sp>
            <xdr:cxnSp macro="">
              <xdr:nvCxnSpPr>
                <xdr:cNvPr id="59" name="Rak koppling 58">
                  <a:extLst>
                    <a:ext uri="{FF2B5EF4-FFF2-40B4-BE49-F238E27FC236}">
                      <a16:creationId xmlns:a16="http://schemas.microsoft.com/office/drawing/2014/main" id="{42F90369-86C8-4872-8F82-E8855BA7765C}"/>
                    </a:ext>
                  </a:extLst>
                </xdr:cNvPr>
                <xdr:cNvCxnSpPr/>
              </xdr:nvCxnSpPr>
              <xdr:spPr>
                <a:xfrm>
                  <a:off x="3763433" y="5566832"/>
                  <a:ext cx="1940984" cy="1"/>
                </a:xfrm>
                <a:prstGeom prst="line">
                  <a:avLst/>
                </a:prstGeom>
                <a:ln w="19050">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56" name="Textruta 13">
                <a:extLst>
                  <a:ext uri="{FF2B5EF4-FFF2-40B4-BE49-F238E27FC236}">
                    <a16:creationId xmlns:a16="http://schemas.microsoft.com/office/drawing/2014/main" id="{31E6ACA6-8CF1-4675-9C1E-B058D6FF3F2D}"/>
                  </a:ext>
                </a:extLst>
              </xdr:cNvPr>
              <xdr:cNvSpPr txBox="1"/>
            </xdr:nvSpPr>
            <xdr:spPr>
              <a:xfrm>
                <a:off x="302683" y="4572001"/>
                <a:ext cx="766233" cy="52818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15000"/>
                  </a:lnSpc>
                  <a:spcAft>
                    <a:spcPts val="1000"/>
                  </a:spcAft>
                </a:pPr>
                <a:r>
                  <a:rPr lang="sv-SE" sz="1100">
                    <a:effectLst/>
                    <a:ea typeface="Calibri"/>
                    <a:cs typeface="Times New Roman"/>
                  </a:rPr>
                  <a:t>Kap. (kWh/h)</a:t>
                </a:r>
              </a:p>
            </xdr:txBody>
          </xdr:sp>
          <xdr:sp macro="" textlink="">
            <xdr:nvSpPr>
              <xdr:cNvPr id="65" name="Textruta 13">
                <a:extLst>
                  <a:ext uri="{FF2B5EF4-FFF2-40B4-BE49-F238E27FC236}">
                    <a16:creationId xmlns:a16="http://schemas.microsoft.com/office/drawing/2014/main" id="{2853A8AC-1B25-4898-A031-1FA7964357F5}"/>
                  </a:ext>
                </a:extLst>
              </xdr:cNvPr>
              <xdr:cNvSpPr txBox="1"/>
            </xdr:nvSpPr>
            <xdr:spPr>
              <a:xfrm>
                <a:off x="943731" y="4881942"/>
                <a:ext cx="2942166" cy="52818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15000"/>
                  </a:lnSpc>
                  <a:spcAft>
                    <a:spcPts val="1000"/>
                  </a:spcAft>
                </a:pPr>
                <a:r>
                  <a:rPr lang="sv-SE" sz="1000">
                    <a:solidFill>
                      <a:schemeClr val="accent1">
                        <a:lumMod val="50000"/>
                      </a:schemeClr>
                    </a:solidFill>
                    <a:effectLst/>
                    <a:ea typeface="Calibri"/>
                    <a:cs typeface="Times New Roman"/>
                  </a:rPr>
                  <a:t>Maximalt kapactietsbehov</a:t>
                </a:r>
              </a:p>
            </xdr:txBody>
          </xdr:sp>
        </xdr:grpSp>
        <xdr:cxnSp macro="">
          <xdr:nvCxnSpPr>
            <xdr:cNvPr id="57" name="Rak koppling 56">
              <a:extLst>
                <a:ext uri="{FF2B5EF4-FFF2-40B4-BE49-F238E27FC236}">
                  <a16:creationId xmlns:a16="http://schemas.microsoft.com/office/drawing/2014/main" id="{ACCDEA9F-7B0C-4092-BC9A-EF5C34F20BD2}"/>
                </a:ext>
              </a:extLst>
            </xdr:cNvPr>
            <xdr:cNvCxnSpPr/>
          </xdr:nvCxnSpPr>
          <xdr:spPr>
            <a:xfrm flipV="1">
              <a:off x="990600" y="5105703"/>
              <a:ext cx="2795965" cy="6048"/>
            </a:xfrm>
            <a:prstGeom prst="line">
              <a:avLst/>
            </a:prstGeom>
            <a:ln w="19050">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grpSp>
      <xdr:cxnSp macro="">
        <xdr:nvCxnSpPr>
          <xdr:cNvPr id="61" name="Rak koppling 60">
            <a:extLst>
              <a:ext uri="{FF2B5EF4-FFF2-40B4-BE49-F238E27FC236}">
                <a16:creationId xmlns:a16="http://schemas.microsoft.com/office/drawing/2014/main" id="{D70EA3ED-9012-4F39-9748-7F5614545BB0}"/>
              </a:ext>
            </a:extLst>
          </xdr:cNvPr>
          <xdr:cNvCxnSpPr/>
        </xdr:nvCxnSpPr>
        <xdr:spPr>
          <a:xfrm>
            <a:off x="3779761" y="5112506"/>
            <a:ext cx="0" cy="448279"/>
          </a:xfrm>
          <a:prstGeom prst="line">
            <a:avLst/>
          </a:prstGeom>
          <a:ln w="19050">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569121</xdr:colOff>
      <xdr:row>19</xdr:row>
      <xdr:rowOff>124431</xdr:rowOff>
    </xdr:from>
    <xdr:to>
      <xdr:col>18</xdr:col>
      <xdr:colOff>762793</xdr:colOff>
      <xdr:row>44</xdr:row>
      <xdr:rowOff>151606</xdr:rowOff>
    </xdr:to>
    <xdr:graphicFrame macro="">
      <xdr:nvGraphicFramePr>
        <xdr:cNvPr id="2" name="Diagram 1">
          <a:extLst>
            <a:ext uri="{FF2B5EF4-FFF2-40B4-BE49-F238E27FC236}">
              <a16:creationId xmlns:a16="http://schemas.microsoft.com/office/drawing/2014/main" id="{74AA370F-BDCE-4BCE-B528-8767AF0EFC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Nordion">
  <a:themeElements>
    <a:clrScheme name="Nordion">
      <a:dk1>
        <a:sysClr val="windowText" lastClr="000000"/>
      </a:dk1>
      <a:lt1>
        <a:sysClr val="window" lastClr="FFFFFF"/>
      </a:lt1>
      <a:dk2>
        <a:srgbClr val="E5E6E5"/>
      </a:dk2>
      <a:lt2>
        <a:srgbClr val="4D4E4D"/>
      </a:lt2>
      <a:accent1>
        <a:srgbClr val="6E2DC8"/>
      </a:accent1>
      <a:accent2>
        <a:srgbClr val="B996E6"/>
      </a:accent2>
      <a:accent3>
        <a:srgbClr val="FF9600"/>
      </a:accent3>
      <a:accent4>
        <a:srgbClr val="FFBE64"/>
      </a:accent4>
      <a:accent5>
        <a:srgbClr val="ED43C3"/>
      </a:accent5>
      <a:accent6>
        <a:srgbClr val="F087DB"/>
      </a:accent6>
      <a:hlink>
        <a:srgbClr val="0563C1"/>
      </a:hlink>
      <a:folHlink>
        <a:srgbClr val="954F72"/>
      </a:folHlink>
    </a:clrScheme>
    <a:fontScheme name="Anpassat 1">
      <a:majorFont>
        <a:latin typeface="Arial"/>
        <a:ea typeface=""/>
        <a:cs typeface=""/>
      </a:majorFont>
      <a:minorFont>
        <a:latin typeface="Arial"/>
        <a:ea typeface=""/>
        <a:cs typeface=""/>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2" dT="2021-05-05T06:51:39.84" personId="{00000000-0000-0000-0000-000000000000}" id="{C8D45CE8-BBFF-4CB9-8422-2C73CD5B5123}">
    <text>OBS! infaller LÖRDAGEN  innan den sista söndagen i oktober.</text>
  </threadedComment>
  <threadedComment ref="B23" dT="2021-05-05T06:52:02.74" personId="{00000000-0000-0000-0000-000000000000}" id="{28430733-3863-4D1F-991C-63E9B07F90AC}">
    <text>OBS! infaller LÖRDAGEN innan den sista söndagen i mars</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3959833-160A-49A0-B0FD-5A38F3EA5A94}">
  <we:reference id="wa200009404" version="1.0.0.8" store="en-US" storeType="OMEX"/>
  <we:alternateReferences>
    <we:reference id="WA200009404" version="1.0.0.8" store="" storeType="OMEX"/>
  </we:alternateReferences>
  <we:properties>
    <we:property name="claude.fileId" value="&quot;72d0fce9-036f-49ba-98e5-9baf7bdf789f&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EADA8-E8E9-457E-9F2E-CE670ECBB279}">
  <sheetPr>
    <tabColor theme="6"/>
  </sheetPr>
  <dimension ref="A1"/>
  <sheetViews>
    <sheetView zoomScale="80" zoomScaleNormal="80" workbookViewId="0">
      <selection activeCell="F67" sqref="F67"/>
    </sheetView>
  </sheetViews>
  <sheetFormatPr defaultColWidth="9" defaultRowHeight="14.25" x14ac:dyDescent="0.2"/>
  <cols>
    <col min="1" max="16384" width="9" style="120"/>
  </cols>
  <sheetData/>
  <sheetProtection algorithmName="SHA-512" hashValue="jbvdxvfkaxuluCg76OB1QIiiY3C4dRaBc4+OE6osVv6y+32VEYx2JlOvJtwfp8OeFaRx/fhXEryPFLgVgItS8w==" saltValue="meusRqdTNYFkN2EqGhuhm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7BBF1-229A-4E3F-A555-78382D759463}">
  <sheetPr>
    <tabColor theme="2" tint="0.59999389629810485"/>
  </sheetPr>
  <dimension ref="A1:U53"/>
  <sheetViews>
    <sheetView showGridLines="0" zoomScale="115" zoomScaleNormal="115" workbookViewId="0">
      <selection activeCell="C27" sqref="C27"/>
    </sheetView>
  </sheetViews>
  <sheetFormatPr defaultColWidth="8.625" defaultRowHeight="14.25" x14ac:dyDescent="0.2"/>
  <cols>
    <col min="1" max="1" width="34.625" customWidth="1"/>
    <col min="2" max="2" width="12.875" customWidth="1"/>
    <col min="3" max="3" width="14.375" customWidth="1"/>
    <col min="4" max="4" width="16.375" customWidth="1"/>
    <col min="5" max="5" width="11" customWidth="1"/>
    <col min="6" max="6" width="14.5" customWidth="1"/>
    <col min="7" max="7" width="10.125" customWidth="1"/>
    <col min="8" max="8" width="11.25" customWidth="1"/>
    <col min="9" max="9" width="8.5" customWidth="1"/>
    <col min="10" max="10" width="11.375" customWidth="1"/>
    <col min="11" max="11" width="10" customWidth="1"/>
    <col min="12" max="12" width="37.25" customWidth="1"/>
    <col min="14" max="17" width="13.75" customWidth="1"/>
    <col min="18" max="21" width="11.875" customWidth="1"/>
  </cols>
  <sheetData>
    <row r="1" spans="1:17" ht="15.75" thickBot="1" x14ac:dyDescent="0.3">
      <c r="A1" s="84" t="str">
        <f>CONCATENATE("Priser för gasår ",Listor!$B$11)</f>
        <v>Priser för gasår 2026/2027</v>
      </c>
      <c r="B1" s="221" t="s">
        <v>0</v>
      </c>
      <c r="C1" s="221"/>
      <c r="D1" s="221"/>
      <c r="E1" s="221"/>
      <c r="F1" s="221"/>
      <c r="G1" s="221"/>
      <c r="H1" s="221"/>
      <c r="I1" s="221"/>
      <c r="J1" s="221"/>
      <c r="K1" s="28"/>
      <c r="L1" s="85" t="s">
        <v>1</v>
      </c>
    </row>
    <row r="2" spans="1:17" ht="42.75" x14ac:dyDescent="0.2">
      <c r="A2" s="39" t="s">
        <v>2</v>
      </c>
      <c r="B2" s="77" t="s">
        <v>3</v>
      </c>
      <c r="C2" s="78" t="s">
        <v>4</v>
      </c>
      <c r="D2" s="78" t="s">
        <v>5</v>
      </c>
      <c r="E2" s="78" t="s">
        <v>6</v>
      </c>
      <c r="F2" s="78" t="s">
        <v>7</v>
      </c>
      <c r="G2" s="32" t="s">
        <v>8</v>
      </c>
      <c r="H2" s="78" t="s">
        <v>9</v>
      </c>
      <c r="I2" s="32" t="s">
        <v>10</v>
      </c>
      <c r="J2" s="78" t="s">
        <v>11</v>
      </c>
      <c r="K2" s="32" t="s">
        <v>12</v>
      </c>
      <c r="L2" s="79" t="s">
        <v>13</v>
      </c>
      <c r="N2" s="174" t="s">
        <v>14</v>
      </c>
      <c r="O2" s="175" t="s">
        <v>15</v>
      </c>
      <c r="P2" s="176" t="s">
        <v>16</v>
      </c>
      <c r="Q2" s="177" t="s">
        <v>15</v>
      </c>
    </row>
    <row r="3" spans="1:17" ht="15" x14ac:dyDescent="0.25">
      <c r="A3" s="33">
        <v>10</v>
      </c>
      <c r="B3" s="112">
        <f>ROUND($B$23/12,2)</f>
        <v>35.880000000000003</v>
      </c>
      <c r="C3" s="112">
        <f>ROUND($B$23*C$16/7,2)</f>
        <v>49.21</v>
      </c>
      <c r="D3" s="112"/>
      <c r="E3" s="112"/>
      <c r="F3" s="112"/>
      <c r="G3" s="104">
        <v>0.32600000000000001</v>
      </c>
      <c r="H3" s="112">
        <f>ROUND(G3/3*$B$23,2)</f>
        <v>46.79</v>
      </c>
      <c r="I3" s="22">
        <v>0.11</v>
      </c>
      <c r="J3" s="112">
        <f>ROUND($B$23*I3,2)</f>
        <v>47.37</v>
      </c>
      <c r="K3" s="215">
        <f>COUNTIFS(Uttag!BL:BL,A3)</f>
        <v>31</v>
      </c>
      <c r="L3" s="114">
        <f>ROUND($B$23*2.8*I3/K3,2)</f>
        <v>4.28</v>
      </c>
      <c r="N3" s="29">
        <v>0</v>
      </c>
      <c r="O3">
        <v>0</v>
      </c>
      <c r="P3" s="51">
        <v>0</v>
      </c>
      <c r="Q3" s="30">
        <f>O3*2</f>
        <v>0</v>
      </c>
    </row>
    <row r="4" spans="1:17" ht="15" x14ac:dyDescent="0.25">
      <c r="A4" s="33">
        <v>11</v>
      </c>
      <c r="B4" s="112">
        <f t="shared" ref="B4:B14" si="0">ROUND($B$23/12,2)</f>
        <v>35.880000000000003</v>
      </c>
      <c r="C4" s="112">
        <f t="shared" ref="C4:C9" si="1">ROUND($B$23*C$16/7,2)</f>
        <v>49.21</v>
      </c>
      <c r="D4" s="112">
        <f>ROUND($B$23*D$16/5,2)</f>
        <v>55.98</v>
      </c>
      <c r="E4" s="112"/>
      <c r="F4" s="112"/>
      <c r="G4" s="104">
        <v>0.32600000000000001</v>
      </c>
      <c r="H4" s="112">
        <f t="shared" ref="H4:H14" si="2">ROUND(G4/3*$B$23,2)</f>
        <v>46.79</v>
      </c>
      <c r="I4" s="22">
        <v>0.12</v>
      </c>
      <c r="J4" s="112">
        <f t="shared" ref="J4:J14" si="3">ROUND($B$23*I4,2)</f>
        <v>51.67</v>
      </c>
      <c r="K4" s="215">
        <f>COUNTIFS(Uttag!BL:BL,A4)</f>
        <v>30</v>
      </c>
      <c r="L4" s="114">
        <f t="shared" ref="L4:L14" si="4">ROUND($B$23*2.8*I4/K4,2)</f>
        <v>4.82</v>
      </c>
      <c r="N4" s="29">
        <v>1</v>
      </c>
      <c r="O4">
        <v>2</v>
      </c>
      <c r="P4" s="45">
        <v>1</v>
      </c>
      <c r="Q4" s="30">
        <f t="shared" ref="Q4:Q6" si="5">O4*2</f>
        <v>4</v>
      </c>
    </row>
    <row r="5" spans="1:17" ht="15" x14ac:dyDescent="0.25">
      <c r="A5" s="33">
        <v>12</v>
      </c>
      <c r="B5" s="112">
        <f t="shared" si="0"/>
        <v>35.880000000000003</v>
      </c>
      <c r="C5" s="112">
        <f t="shared" si="1"/>
        <v>49.21</v>
      </c>
      <c r="D5" s="112">
        <f t="shared" ref="D5:D8" si="6">ROUND($B$23*D$16/5,2)</f>
        <v>55.98</v>
      </c>
      <c r="E5" s="112">
        <f>ROUND($B$23*E$16/3,2)</f>
        <v>71.77</v>
      </c>
      <c r="F5" s="112"/>
      <c r="G5" s="104">
        <v>0.32600000000000001</v>
      </c>
      <c r="H5" s="112">
        <f t="shared" si="2"/>
        <v>46.79</v>
      </c>
      <c r="I5" s="22">
        <v>0.17</v>
      </c>
      <c r="J5" s="112">
        <f t="shared" si="3"/>
        <v>73.2</v>
      </c>
      <c r="K5" s="215">
        <f>COUNTIFS(Uttag!BL:BL,A5)</f>
        <v>31</v>
      </c>
      <c r="L5" s="114">
        <f t="shared" si="4"/>
        <v>6.61</v>
      </c>
      <c r="N5" s="29">
        <v>2</v>
      </c>
      <c r="O5">
        <v>4</v>
      </c>
      <c r="P5" s="45">
        <v>2</v>
      </c>
      <c r="Q5" s="30">
        <f t="shared" si="5"/>
        <v>8</v>
      </c>
    </row>
    <row r="6" spans="1:17" ht="15.75" thickBot="1" x14ac:dyDescent="0.3">
      <c r="A6" s="33">
        <v>1</v>
      </c>
      <c r="B6" s="112">
        <f t="shared" si="0"/>
        <v>35.880000000000003</v>
      </c>
      <c r="C6" s="112">
        <f t="shared" si="1"/>
        <v>49.21</v>
      </c>
      <c r="D6" s="112">
        <f t="shared" si="6"/>
        <v>55.98</v>
      </c>
      <c r="E6" s="112">
        <f t="shared" ref="E6:E7" si="7">ROUND($B$23*E$16/3,2)</f>
        <v>71.77</v>
      </c>
      <c r="F6" s="112"/>
      <c r="G6" s="104">
        <v>0.5</v>
      </c>
      <c r="H6" s="112">
        <f t="shared" si="2"/>
        <v>71.77</v>
      </c>
      <c r="I6" s="22">
        <v>0.18</v>
      </c>
      <c r="J6" s="112">
        <f t="shared" si="3"/>
        <v>77.510000000000005</v>
      </c>
      <c r="K6" s="215">
        <f>COUNTIFS(Uttag!BL:BL,A6)</f>
        <v>31</v>
      </c>
      <c r="L6" s="114">
        <f t="shared" si="4"/>
        <v>7</v>
      </c>
      <c r="N6" s="178">
        <v>3</v>
      </c>
      <c r="O6" s="31">
        <v>6</v>
      </c>
      <c r="P6" s="179">
        <v>3</v>
      </c>
      <c r="Q6" s="180">
        <f t="shared" si="5"/>
        <v>12</v>
      </c>
    </row>
    <row r="7" spans="1:17" ht="15" x14ac:dyDescent="0.25">
      <c r="A7" s="33">
        <v>2</v>
      </c>
      <c r="B7" s="112">
        <f t="shared" si="0"/>
        <v>35.880000000000003</v>
      </c>
      <c r="C7" s="112">
        <f t="shared" si="1"/>
        <v>49.21</v>
      </c>
      <c r="D7" s="112">
        <f t="shared" si="6"/>
        <v>55.98</v>
      </c>
      <c r="E7" s="112">
        <f t="shared" si="7"/>
        <v>71.77</v>
      </c>
      <c r="F7" s="112"/>
      <c r="G7" s="104">
        <v>0.5</v>
      </c>
      <c r="H7" s="112">
        <f t="shared" si="2"/>
        <v>71.77</v>
      </c>
      <c r="I7" s="22">
        <v>0.2</v>
      </c>
      <c r="J7" s="112">
        <f t="shared" si="3"/>
        <v>86.12</v>
      </c>
      <c r="K7" s="215">
        <f>COUNTIFS(Uttag!BL:BL,A7)</f>
        <v>28</v>
      </c>
      <c r="L7" s="114">
        <f t="shared" si="4"/>
        <v>8.61</v>
      </c>
    </row>
    <row r="8" spans="1:17" ht="15" x14ac:dyDescent="0.25">
      <c r="A8" s="33">
        <v>3</v>
      </c>
      <c r="B8" s="112">
        <f t="shared" si="0"/>
        <v>35.880000000000003</v>
      </c>
      <c r="C8" s="112">
        <f t="shared" si="1"/>
        <v>49.21</v>
      </c>
      <c r="D8" s="112">
        <f t="shared" si="6"/>
        <v>55.98</v>
      </c>
      <c r="E8" s="112"/>
      <c r="F8" s="112"/>
      <c r="G8" s="104">
        <v>0.5</v>
      </c>
      <c r="H8" s="112">
        <f t="shared" si="2"/>
        <v>71.77</v>
      </c>
      <c r="I8" s="22">
        <v>0.14000000000000001</v>
      </c>
      <c r="J8" s="112">
        <f t="shared" si="3"/>
        <v>60.28</v>
      </c>
      <c r="K8" s="215">
        <f>COUNTIFS(Uttag!BL:BL,A8)</f>
        <v>31</v>
      </c>
      <c r="L8" s="114">
        <f t="shared" si="4"/>
        <v>5.44</v>
      </c>
    </row>
    <row r="9" spans="1:17" ht="15" x14ac:dyDescent="0.25">
      <c r="A9" s="33">
        <v>4</v>
      </c>
      <c r="B9" s="112">
        <f t="shared" si="0"/>
        <v>35.880000000000003</v>
      </c>
      <c r="C9" s="112">
        <f t="shared" si="1"/>
        <v>49.21</v>
      </c>
      <c r="D9" s="112"/>
      <c r="E9" s="112"/>
      <c r="F9" s="112"/>
      <c r="G9" s="104">
        <v>0.16</v>
      </c>
      <c r="H9" s="112">
        <f t="shared" si="2"/>
        <v>22.96</v>
      </c>
      <c r="I9" s="22">
        <v>0.09</v>
      </c>
      <c r="J9" s="112">
        <f t="shared" si="3"/>
        <v>38.75</v>
      </c>
      <c r="K9" s="215">
        <f>COUNTIFS(Uttag!BL:BL,A9)</f>
        <v>30</v>
      </c>
      <c r="L9" s="114">
        <f t="shared" si="4"/>
        <v>3.62</v>
      </c>
    </row>
    <row r="10" spans="1:17" ht="15" x14ac:dyDescent="0.25">
      <c r="A10" s="33">
        <v>5</v>
      </c>
      <c r="B10" s="112">
        <f t="shared" si="0"/>
        <v>35.880000000000003</v>
      </c>
      <c r="C10" s="112"/>
      <c r="D10" s="112"/>
      <c r="E10" s="112"/>
      <c r="F10" s="112">
        <f>ROUND($B$23*F$16/5,2)</f>
        <v>17.22</v>
      </c>
      <c r="G10" s="104">
        <v>0.16</v>
      </c>
      <c r="H10" s="112">
        <f t="shared" si="2"/>
        <v>22.96</v>
      </c>
      <c r="I10" s="22">
        <v>0.05</v>
      </c>
      <c r="J10" s="112">
        <f t="shared" si="3"/>
        <v>21.53</v>
      </c>
      <c r="K10" s="215">
        <f>COUNTIFS(Uttag!BL:BL,A10)</f>
        <v>31</v>
      </c>
      <c r="L10" s="114">
        <f t="shared" si="4"/>
        <v>1.94</v>
      </c>
    </row>
    <row r="11" spans="1:17" ht="15" x14ac:dyDescent="0.25">
      <c r="A11" s="33">
        <v>6</v>
      </c>
      <c r="B11" s="112">
        <f t="shared" si="0"/>
        <v>35.880000000000003</v>
      </c>
      <c r="C11" s="112"/>
      <c r="D11" s="112"/>
      <c r="E11" s="112"/>
      <c r="F11" s="112">
        <f t="shared" ref="F11:F14" si="8">ROUND($B$23*F$16/5,2)</f>
        <v>17.22</v>
      </c>
      <c r="G11" s="104">
        <v>0.16</v>
      </c>
      <c r="H11" s="112">
        <f t="shared" si="2"/>
        <v>22.96</v>
      </c>
      <c r="I11" s="22">
        <v>4.4999999999999998E-2</v>
      </c>
      <c r="J11" s="112">
        <f t="shared" si="3"/>
        <v>19.38</v>
      </c>
      <c r="K11" s="215">
        <f>COUNTIFS(Uttag!BL:BL,A11)</f>
        <v>30</v>
      </c>
      <c r="L11" s="114">
        <f t="shared" si="4"/>
        <v>1.81</v>
      </c>
    </row>
    <row r="12" spans="1:17" ht="15" x14ac:dyDescent="0.25">
      <c r="A12" s="33">
        <v>7</v>
      </c>
      <c r="B12" s="112">
        <f t="shared" si="0"/>
        <v>35.880000000000003</v>
      </c>
      <c r="C12" s="112"/>
      <c r="D12" s="112"/>
      <c r="E12" s="112"/>
      <c r="F12" s="112">
        <f t="shared" si="8"/>
        <v>17.22</v>
      </c>
      <c r="G12" s="104">
        <v>0.13</v>
      </c>
      <c r="H12" s="112">
        <f t="shared" si="2"/>
        <v>18.66</v>
      </c>
      <c r="I12" s="22">
        <v>4.4999999999999998E-2</v>
      </c>
      <c r="J12" s="112">
        <f t="shared" si="3"/>
        <v>19.38</v>
      </c>
      <c r="K12" s="215">
        <f>COUNTIFS(Uttag!BL:BL,A12)</f>
        <v>31</v>
      </c>
      <c r="L12" s="114">
        <f t="shared" si="4"/>
        <v>1.75</v>
      </c>
    </row>
    <row r="13" spans="1:17" ht="15" x14ac:dyDescent="0.25">
      <c r="A13" s="33">
        <v>8</v>
      </c>
      <c r="B13" s="112">
        <f t="shared" si="0"/>
        <v>35.880000000000003</v>
      </c>
      <c r="C13" s="112"/>
      <c r="D13" s="112"/>
      <c r="E13" s="112"/>
      <c r="F13" s="112">
        <f t="shared" si="8"/>
        <v>17.22</v>
      </c>
      <c r="G13" s="104">
        <v>0.13</v>
      </c>
      <c r="H13" s="112">
        <f t="shared" si="2"/>
        <v>18.66</v>
      </c>
      <c r="I13" s="22">
        <v>4.4999999999999998E-2</v>
      </c>
      <c r="J13" s="112">
        <f t="shared" si="3"/>
        <v>19.38</v>
      </c>
      <c r="K13" s="215">
        <f>COUNTIFS(Uttag!BL:BL,A13)</f>
        <v>31</v>
      </c>
      <c r="L13" s="114">
        <f t="shared" si="4"/>
        <v>1.75</v>
      </c>
    </row>
    <row r="14" spans="1:17" ht="15" x14ac:dyDescent="0.25">
      <c r="A14" s="34">
        <v>9</v>
      </c>
      <c r="B14" s="113">
        <f t="shared" si="0"/>
        <v>35.880000000000003</v>
      </c>
      <c r="C14" s="113"/>
      <c r="D14" s="113"/>
      <c r="E14" s="113"/>
      <c r="F14" s="113">
        <f t="shared" si="8"/>
        <v>17.22</v>
      </c>
      <c r="G14" s="105">
        <v>0.13</v>
      </c>
      <c r="H14" s="113">
        <f t="shared" si="2"/>
        <v>18.66</v>
      </c>
      <c r="I14" s="23">
        <v>5.5E-2</v>
      </c>
      <c r="J14" s="113">
        <f t="shared" si="3"/>
        <v>23.68</v>
      </c>
      <c r="K14" s="64">
        <f>COUNTIFS(Uttag!BL:BL,A14)</f>
        <v>30</v>
      </c>
      <c r="L14" s="115">
        <f t="shared" si="4"/>
        <v>2.21</v>
      </c>
    </row>
    <row r="15" spans="1:17" x14ac:dyDescent="0.2">
      <c r="A15" s="29"/>
      <c r="B15" s="25"/>
      <c r="C15" s="25"/>
      <c r="D15" s="25"/>
      <c r="E15" s="25"/>
      <c r="F15" s="25"/>
      <c r="L15" s="30"/>
    </row>
    <row r="16" spans="1:17" x14ac:dyDescent="0.2">
      <c r="A16" s="49" t="s">
        <v>17</v>
      </c>
      <c r="B16" s="40">
        <v>1</v>
      </c>
      <c r="C16" s="59">
        <v>0.8</v>
      </c>
      <c r="D16" s="59">
        <v>0.65</v>
      </c>
      <c r="E16" s="59">
        <v>0.5</v>
      </c>
      <c r="F16" s="60">
        <v>0.2</v>
      </c>
      <c r="G16" s="103"/>
      <c r="H16" s="103"/>
      <c r="K16" s="5"/>
      <c r="L16" s="30"/>
    </row>
    <row r="17" spans="1:21" x14ac:dyDescent="0.2">
      <c r="A17" s="29"/>
      <c r="B17" s="26"/>
      <c r="C17" s="27"/>
      <c r="D17" s="27"/>
      <c r="E17" s="27"/>
      <c r="F17" s="27"/>
      <c r="G17" s="27"/>
      <c r="H17" s="27"/>
      <c r="K17" s="5"/>
      <c r="L17" s="30"/>
    </row>
    <row r="18" spans="1:21" ht="15" x14ac:dyDescent="0.25">
      <c r="A18" s="86" t="s">
        <v>18</v>
      </c>
      <c r="B18" s="10"/>
      <c r="C18" s="88"/>
      <c r="L18" s="30"/>
    </row>
    <row r="19" spans="1:21" ht="15" x14ac:dyDescent="0.25">
      <c r="A19" s="41" t="s">
        <v>19</v>
      </c>
      <c r="B19" s="80">
        <v>435846</v>
      </c>
      <c r="C19" s="55"/>
      <c r="D19" s="202"/>
      <c r="L19" s="30"/>
      <c r="M19" s="35"/>
      <c r="T19" s="5"/>
      <c r="U19" s="54"/>
    </row>
    <row r="20" spans="1:21" ht="15" x14ac:dyDescent="0.25">
      <c r="A20" s="42" t="s">
        <v>20</v>
      </c>
      <c r="B20" s="81">
        <v>1947</v>
      </c>
      <c r="C20" s="56"/>
      <c r="D20" s="202"/>
      <c r="L20" s="30"/>
      <c r="M20" s="35"/>
      <c r="T20" s="5"/>
      <c r="U20" s="54"/>
    </row>
    <row r="21" spans="1:21" ht="15" x14ac:dyDescent="0.25">
      <c r="A21" s="42" t="s">
        <v>21</v>
      </c>
      <c r="B21" s="81">
        <v>487</v>
      </c>
      <c r="C21" s="87"/>
      <c r="D21" s="202"/>
      <c r="K21" s="5"/>
      <c r="L21" s="52"/>
      <c r="M21" s="35"/>
      <c r="T21" s="5"/>
      <c r="U21" s="54"/>
    </row>
    <row r="22" spans="1:21" ht="15" x14ac:dyDescent="0.25">
      <c r="A22" s="42" t="s">
        <v>22</v>
      </c>
      <c r="B22" s="82">
        <v>3.37</v>
      </c>
      <c r="D22" s="202"/>
      <c r="K22" s="5"/>
      <c r="L22" s="52"/>
      <c r="M22" s="35"/>
      <c r="T22" s="5"/>
      <c r="U22" s="54"/>
    </row>
    <row r="23" spans="1:21" ht="15" x14ac:dyDescent="0.25">
      <c r="A23" s="43" t="s">
        <v>23</v>
      </c>
      <c r="B23" s="102">
        <v>430.59120000000001</v>
      </c>
      <c r="C23" s="56"/>
      <c r="D23" s="202"/>
      <c r="K23" s="5"/>
      <c r="L23" s="30"/>
      <c r="T23" s="5"/>
      <c r="U23" s="54"/>
    </row>
    <row r="24" spans="1:21" ht="15" x14ac:dyDescent="0.25">
      <c r="A24" s="42" t="s">
        <v>24</v>
      </c>
      <c r="B24" s="111">
        <v>1.95E-2</v>
      </c>
      <c r="D24" s="202"/>
      <c r="K24" s="5"/>
      <c r="L24" s="52"/>
      <c r="M24" s="35"/>
      <c r="T24" s="5"/>
      <c r="U24" s="54"/>
    </row>
    <row r="25" spans="1:21" ht="15.75" thickBot="1" x14ac:dyDescent="0.3">
      <c r="A25" s="50" t="s">
        <v>25</v>
      </c>
      <c r="B25" s="83">
        <v>1E-3</v>
      </c>
      <c r="C25" s="31"/>
      <c r="D25" s="31"/>
      <c r="E25" s="31"/>
      <c r="F25" s="31"/>
      <c r="G25" s="31"/>
      <c r="H25" s="31"/>
      <c r="I25" s="31"/>
      <c r="J25" s="31"/>
      <c r="K25" s="109"/>
      <c r="L25" s="110"/>
      <c r="M25" s="35"/>
      <c r="T25" s="5"/>
      <c r="U25" s="54"/>
    </row>
    <row r="26" spans="1:21" ht="15" x14ac:dyDescent="0.25">
      <c r="C26" s="57"/>
      <c r="D26" s="57"/>
      <c r="E26" s="57"/>
      <c r="F26" s="57"/>
      <c r="G26" s="57"/>
      <c r="H26" s="57"/>
      <c r="I26" s="57"/>
      <c r="J26" s="57"/>
      <c r="K26" s="57"/>
      <c r="L26" s="57"/>
      <c r="T26" s="53"/>
      <c r="U26" s="54"/>
    </row>
    <row r="27" spans="1:21" ht="15" x14ac:dyDescent="0.25">
      <c r="A27" s="29"/>
      <c r="C27" s="57"/>
      <c r="D27" s="57"/>
      <c r="E27" s="57"/>
      <c r="F27" s="57"/>
      <c r="G27" s="57"/>
      <c r="H27" s="57"/>
      <c r="I27" s="57"/>
      <c r="J27" s="57"/>
      <c r="K27" s="57"/>
      <c r="L27" s="57"/>
    </row>
    <row r="28" spans="1:21" ht="15" x14ac:dyDescent="0.25">
      <c r="C28" s="57"/>
      <c r="D28" s="57"/>
      <c r="E28" s="57"/>
      <c r="F28" s="57"/>
      <c r="G28" s="57"/>
      <c r="H28" s="57"/>
      <c r="I28" s="57"/>
      <c r="J28" s="57"/>
      <c r="K28" s="57"/>
      <c r="L28" s="57"/>
    </row>
    <row r="29" spans="1:21" ht="15" x14ac:dyDescent="0.25">
      <c r="C29" s="57"/>
      <c r="D29" s="198"/>
      <c r="E29" s="57"/>
      <c r="F29" s="57"/>
      <c r="G29" s="57"/>
      <c r="H29" s="57"/>
      <c r="I29" s="57"/>
      <c r="J29" s="57"/>
      <c r="K29" s="57"/>
      <c r="L29" s="57"/>
    </row>
    <row r="30" spans="1:21" x14ac:dyDescent="0.2">
      <c r="D30" s="194"/>
    </row>
    <row r="31" spans="1:21" s="24" customFormat="1" ht="15" x14ac:dyDescent="0.25">
      <c r="B31" s="58"/>
      <c r="C31" s="58"/>
      <c r="D31" s="57"/>
      <c r="I31"/>
      <c r="J31"/>
      <c r="N31"/>
      <c r="O31"/>
      <c r="P31"/>
      <c r="Q31"/>
    </row>
    <row r="32" spans="1:21" ht="15" x14ac:dyDescent="0.25">
      <c r="D32" s="57"/>
    </row>
    <row r="33" spans="2:5" ht="15" x14ac:dyDescent="0.25">
      <c r="D33" s="57"/>
    </row>
    <row r="34" spans="2:5" ht="15" x14ac:dyDescent="0.25">
      <c r="B34" s="198"/>
      <c r="C34" s="200"/>
      <c r="D34" s="188"/>
    </row>
    <row r="35" spans="2:5" ht="15" x14ac:dyDescent="0.25">
      <c r="B35" s="198"/>
      <c r="C35" s="200"/>
      <c r="D35" s="188"/>
    </row>
    <row r="36" spans="2:5" ht="15" x14ac:dyDescent="0.25">
      <c r="B36" s="198"/>
      <c r="C36" s="200"/>
      <c r="D36" s="188"/>
    </row>
    <row r="37" spans="2:5" ht="15" x14ac:dyDescent="0.25">
      <c r="B37" s="199"/>
      <c r="C37" s="201"/>
      <c r="D37" s="57"/>
    </row>
    <row r="38" spans="2:5" ht="15" x14ac:dyDescent="0.25">
      <c r="B38" s="197"/>
      <c r="C38" s="201"/>
      <c r="D38" s="57"/>
    </row>
    <row r="39" spans="2:5" ht="15" x14ac:dyDescent="0.25">
      <c r="B39" s="192"/>
      <c r="C39" s="203"/>
      <c r="D39" s="193"/>
    </row>
    <row r="40" spans="2:5" ht="15" x14ac:dyDescent="0.25">
      <c r="B40" s="189"/>
      <c r="D40" s="188"/>
    </row>
    <row r="41" spans="2:5" ht="15" x14ac:dyDescent="0.25">
      <c r="B41" s="190"/>
      <c r="D41" s="57"/>
    </row>
    <row r="42" spans="2:5" ht="15" x14ac:dyDescent="0.25">
      <c r="B42" s="191"/>
      <c r="C42" s="195"/>
      <c r="D42" s="187"/>
      <c r="E42" s="195"/>
    </row>
    <row r="43" spans="2:5" ht="15" x14ac:dyDescent="0.25">
      <c r="B43" s="192"/>
      <c r="C43" s="195"/>
      <c r="D43" s="193"/>
      <c r="E43" s="195"/>
    </row>
    <row r="44" spans="2:5" ht="15" x14ac:dyDescent="0.25">
      <c r="C44" s="195"/>
      <c r="D44" s="57"/>
      <c r="E44" s="196"/>
    </row>
    <row r="45" spans="2:5" ht="15" x14ac:dyDescent="0.25">
      <c r="C45" s="195"/>
      <c r="D45" s="57"/>
      <c r="E45" s="194"/>
    </row>
    <row r="46" spans="2:5" ht="15" x14ac:dyDescent="0.25">
      <c r="C46" s="195"/>
      <c r="D46" s="57"/>
      <c r="E46" s="196"/>
    </row>
    <row r="47" spans="2:5" ht="15" x14ac:dyDescent="0.25">
      <c r="C47" s="195"/>
      <c r="D47" s="57"/>
      <c r="E47" s="196"/>
    </row>
    <row r="48" spans="2:5" ht="15" x14ac:dyDescent="0.25">
      <c r="C48" s="195"/>
      <c r="D48" s="57"/>
      <c r="E48" s="196"/>
    </row>
    <row r="49" spans="2:6" ht="15" x14ac:dyDescent="0.25">
      <c r="C49" s="195"/>
      <c r="D49" s="57"/>
      <c r="E49" s="194"/>
    </row>
    <row r="50" spans="2:6" ht="15" x14ac:dyDescent="0.25">
      <c r="C50" s="195"/>
      <c r="D50" s="57"/>
      <c r="E50" s="194"/>
      <c r="F50" s="204"/>
    </row>
    <row r="51" spans="2:6" x14ac:dyDescent="0.2">
      <c r="B51" s="55"/>
      <c r="C51" s="55"/>
      <c r="D51" s="55"/>
      <c r="E51" s="5"/>
    </row>
    <row r="53" spans="2:6" x14ac:dyDescent="0.2">
      <c r="B53" s="196"/>
    </row>
  </sheetData>
  <sheetProtection algorithmName="SHA-512" hashValue="gH41LuiRbzUDnbW15wQK4BFtuiLK4ro4rWL1hQ4VWCDcsyN3QcpnyN/IdZ+UoysI21ZOKlQuWqJORP/Y/DBRrA==" saltValue="n9+m7DeRPp1Fjq8H9xX/GA==" spinCount="100000" sheet="1" objects="1" scenarios="1"/>
  <mergeCells count="1">
    <mergeCell ref="B1:J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C34"/>
  <sheetViews>
    <sheetView showGridLines="0" zoomScale="85" zoomScaleNormal="85" workbookViewId="0">
      <selection activeCell="C45" sqref="C45"/>
    </sheetView>
  </sheetViews>
  <sheetFormatPr defaultRowHeight="14.25" x14ac:dyDescent="0.2"/>
  <cols>
    <col min="1" max="1" width="25.375" customWidth="1"/>
    <col min="2" max="2" width="10.75" customWidth="1"/>
    <col min="3" max="3" width="18" bestFit="1" customWidth="1"/>
    <col min="7" max="7" width="8"/>
    <col min="8" max="8" width="9" bestFit="1" customWidth="1"/>
  </cols>
  <sheetData>
    <row r="1" spans="1:3" ht="15.75" x14ac:dyDescent="0.2">
      <c r="A1" s="222" t="s">
        <v>26</v>
      </c>
      <c r="B1" s="222"/>
    </row>
    <row r="2" spans="1:3" x14ac:dyDescent="0.2">
      <c r="A2" t="s">
        <v>27</v>
      </c>
      <c r="B2" s="171"/>
    </row>
    <row r="3" spans="1:3" x14ac:dyDescent="0.2">
      <c r="A3" t="s">
        <v>28</v>
      </c>
      <c r="B3" s="172"/>
    </row>
    <row r="5" spans="1:3" ht="15" x14ac:dyDescent="0.25">
      <c r="A5" s="24" t="s">
        <v>29</v>
      </c>
    </row>
    <row r="6" spans="1:3" x14ac:dyDescent="0.2">
      <c r="A6" s="4" t="s">
        <v>30</v>
      </c>
      <c r="B6" s="96"/>
    </row>
    <row r="7" spans="1:3" x14ac:dyDescent="0.2">
      <c r="A7" s="4" t="s">
        <v>31</v>
      </c>
      <c r="B7" s="96"/>
    </row>
    <row r="8" spans="1:3" x14ac:dyDescent="0.2">
      <c r="A8" s="4"/>
      <c r="B8" s="5"/>
    </row>
    <row r="9" spans="1:3" ht="15" x14ac:dyDescent="0.25">
      <c r="A9" s="24" t="s">
        <v>32</v>
      </c>
      <c r="B9" s="5"/>
      <c r="C9" s="186" t="s">
        <v>33</v>
      </c>
    </row>
    <row r="10" spans="1:3" x14ac:dyDescent="0.2">
      <c r="A10" t="s">
        <v>34</v>
      </c>
      <c r="B10" s="96"/>
      <c r="C10" s="5"/>
    </row>
    <row r="11" spans="1:3" x14ac:dyDescent="0.2">
      <c r="A11" t="s">
        <v>35</v>
      </c>
      <c r="B11" s="96"/>
    </row>
    <row r="12" spans="1:3" x14ac:dyDescent="0.2">
      <c r="A12" t="s">
        <v>36</v>
      </c>
      <c r="B12" s="96"/>
    </row>
    <row r="13" spans="1:3" x14ac:dyDescent="0.2">
      <c r="A13" t="s">
        <v>37</v>
      </c>
      <c r="B13" s="96"/>
    </row>
    <row r="14" spans="1:3" x14ac:dyDescent="0.2">
      <c r="A14" s="4" t="s">
        <v>38</v>
      </c>
      <c r="B14" s="96"/>
    </row>
    <row r="15" spans="1:3" x14ac:dyDescent="0.2">
      <c r="A15" s="4" t="s">
        <v>39</v>
      </c>
      <c r="B15" s="96"/>
    </row>
    <row r="16" spans="1:3" x14ac:dyDescent="0.2">
      <c r="A16" s="4" t="s">
        <v>40</v>
      </c>
      <c r="B16" s="96"/>
    </row>
    <row r="17" spans="1:3" x14ac:dyDescent="0.2">
      <c r="A17" s="4" t="s">
        <v>41</v>
      </c>
      <c r="B17" s="96"/>
    </row>
    <row r="18" spans="1:3" x14ac:dyDescent="0.2">
      <c r="A18" s="4" t="s">
        <v>42</v>
      </c>
      <c r="B18" s="96"/>
    </row>
    <row r="19" spans="1:3" x14ac:dyDescent="0.2">
      <c r="B19" s="5"/>
    </row>
    <row r="20" spans="1:3" x14ac:dyDescent="0.2">
      <c r="A20" t="s">
        <v>43</v>
      </c>
      <c r="B20" s="96"/>
      <c r="C20" s="5">
        <f>$B$10+$B$11+B15+B20</f>
        <v>0</v>
      </c>
    </row>
    <row r="21" spans="1:3" x14ac:dyDescent="0.2">
      <c r="A21" t="s">
        <v>44</v>
      </c>
      <c r="B21" s="96"/>
      <c r="C21" s="5">
        <f>$B$10+$B$11+$B$12+B15+B21</f>
        <v>0</v>
      </c>
    </row>
    <row r="22" spans="1:3" x14ac:dyDescent="0.2">
      <c r="A22" t="s">
        <v>45</v>
      </c>
      <c r="B22" s="96"/>
      <c r="C22" s="5">
        <f>$B$10+$B$11+$B$12+$B$13+B15+B22</f>
        <v>0</v>
      </c>
    </row>
    <row r="23" spans="1:3" x14ac:dyDescent="0.2">
      <c r="A23" t="s">
        <v>46</v>
      </c>
      <c r="B23" s="96"/>
      <c r="C23" s="5">
        <f>$B$10+$B$11+$B$12+$B$13+B16+B23</f>
        <v>0</v>
      </c>
    </row>
    <row r="24" spans="1:3" x14ac:dyDescent="0.2">
      <c r="A24" t="s">
        <v>47</v>
      </c>
      <c r="B24" s="96"/>
      <c r="C24" s="5">
        <f>$B$10+$B$11+$B$12+$B$13+B16+B24</f>
        <v>0</v>
      </c>
    </row>
    <row r="25" spans="1:3" x14ac:dyDescent="0.2">
      <c r="A25" t="s">
        <v>48</v>
      </c>
      <c r="B25" s="96"/>
      <c r="C25" s="5">
        <f>$B$10+$B$11+$B$12+B16+B25</f>
        <v>0</v>
      </c>
    </row>
    <row r="26" spans="1:3" x14ac:dyDescent="0.2">
      <c r="A26" t="s">
        <v>49</v>
      </c>
      <c r="B26" s="96"/>
      <c r="C26" s="5">
        <f>$B$10+$B$11+B17+B26</f>
        <v>0</v>
      </c>
    </row>
    <row r="27" spans="1:3" x14ac:dyDescent="0.2">
      <c r="A27" t="s">
        <v>50</v>
      </c>
      <c r="B27" s="96"/>
      <c r="C27" s="5">
        <f>$B$10+B17+B14+B27</f>
        <v>0</v>
      </c>
    </row>
    <row r="28" spans="1:3" x14ac:dyDescent="0.2">
      <c r="A28" t="s">
        <v>51</v>
      </c>
      <c r="B28" s="96"/>
      <c r="C28" s="5">
        <f>$B$10+B17+$B$14+B28</f>
        <v>0</v>
      </c>
    </row>
    <row r="29" spans="1:3" x14ac:dyDescent="0.2">
      <c r="A29" t="s">
        <v>52</v>
      </c>
      <c r="B29" s="96"/>
      <c r="C29" s="5">
        <f>$B$10+B18+$B$14+B29</f>
        <v>0</v>
      </c>
    </row>
    <row r="30" spans="1:3" x14ac:dyDescent="0.2">
      <c r="A30" t="s">
        <v>53</v>
      </c>
      <c r="B30" s="96"/>
      <c r="C30" s="5">
        <f>$B$10+B18+$B$14+B30</f>
        <v>0</v>
      </c>
    </row>
    <row r="31" spans="1:3" x14ac:dyDescent="0.2">
      <c r="A31" t="s">
        <v>54</v>
      </c>
      <c r="B31" s="96"/>
      <c r="C31" s="5">
        <f>$B$10+B18+$B$14+B31</f>
        <v>0</v>
      </c>
    </row>
    <row r="34" customFormat="1" x14ac:dyDescent="0.2"/>
  </sheetData>
  <mergeCells count="1">
    <mergeCell ref="A1:B1"/>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Listor!$A$7:$A$8</xm:f>
          </x14:formula1>
          <xm:sqref>B3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F1F7A-B59E-4AAA-8CA1-6398BF3197CA}">
  <sheetPr>
    <tabColor theme="4"/>
  </sheetPr>
  <dimension ref="A1:K632"/>
  <sheetViews>
    <sheetView workbookViewId="0">
      <selection activeCell="E12" sqref="E12"/>
    </sheetView>
  </sheetViews>
  <sheetFormatPr defaultColWidth="7.625" defaultRowHeight="14.25" x14ac:dyDescent="0.2"/>
  <cols>
    <col min="1" max="1" width="10" style="120" bestFit="1" customWidth="1"/>
    <col min="2" max="2" width="7.125" style="120" customWidth="1"/>
    <col min="3" max="3" width="7.625" style="120"/>
    <col min="4" max="4" width="12.75" style="120" customWidth="1"/>
    <col min="5" max="5" width="12.75" style="62" customWidth="1"/>
    <col min="6" max="6" width="14.125" style="62" customWidth="1"/>
    <col min="7" max="7" width="7.625" style="120"/>
    <col min="8" max="8" width="12.5" style="120" customWidth="1"/>
    <col min="9" max="9" width="7.625" style="120"/>
    <col min="10" max="10" width="12.625" style="120" bestFit="1" customWidth="1"/>
    <col min="11" max="11" width="15.75" style="120" bestFit="1" customWidth="1"/>
    <col min="12" max="16384" width="7.625" style="120"/>
  </cols>
  <sheetData>
    <row r="1" spans="1:8" ht="35.25" customHeight="1" x14ac:dyDescent="0.25">
      <c r="E1" s="223" t="str">
        <f>"Uttag ("&amp;B3&amp;"/dygn)"</f>
        <v>Uttag (kWh/dygn)</v>
      </c>
      <c r="F1" s="224"/>
      <c r="H1" s="116" t="s">
        <v>55</v>
      </c>
    </row>
    <row r="2" spans="1:8" ht="15" customHeight="1" x14ac:dyDescent="0.2">
      <c r="E2" s="120" t="s">
        <v>56</v>
      </c>
      <c r="F2" s="120" t="s">
        <v>57</v>
      </c>
      <c r="H2" s="120" t="s">
        <v>58</v>
      </c>
    </row>
    <row r="3" spans="1:8" x14ac:dyDescent="0.2">
      <c r="A3" s="120" t="s">
        <v>59</v>
      </c>
      <c r="B3" s="123" t="s">
        <v>60</v>
      </c>
      <c r="D3" s="120" t="s">
        <v>61</v>
      </c>
      <c r="E3" s="121" t="str">
        <f>B3</f>
        <v>kWh</v>
      </c>
      <c r="F3" s="121" t="str">
        <f>B3</f>
        <v>kWh</v>
      </c>
      <c r="H3" s="205" t="s">
        <v>62</v>
      </c>
    </row>
    <row r="4" spans="1:8" x14ac:dyDescent="0.2">
      <c r="D4" s="122">
        <f>Listor!B12</f>
        <v>46296</v>
      </c>
      <c r="E4" s="124"/>
      <c r="F4" s="123"/>
      <c r="H4" s="127"/>
    </row>
    <row r="5" spans="1:8" x14ac:dyDescent="0.2">
      <c r="D5" s="122">
        <f>D4+1</f>
        <v>46297</v>
      </c>
      <c r="E5" s="124"/>
      <c r="F5" s="123"/>
      <c r="H5" s="128"/>
    </row>
    <row r="6" spans="1:8" x14ac:dyDescent="0.2">
      <c r="D6" s="122">
        <f t="shared" ref="D6:D69" si="0">D5+1</f>
        <v>46298</v>
      </c>
      <c r="E6" s="124"/>
      <c r="F6" s="123"/>
      <c r="H6" s="128"/>
    </row>
    <row r="7" spans="1:8" x14ac:dyDescent="0.2">
      <c r="D7" s="122">
        <f t="shared" si="0"/>
        <v>46299</v>
      </c>
      <c r="E7" s="124"/>
      <c r="F7" s="123"/>
      <c r="H7" s="128"/>
    </row>
    <row r="8" spans="1:8" x14ac:dyDescent="0.2">
      <c r="D8" s="122">
        <f t="shared" si="0"/>
        <v>46300</v>
      </c>
      <c r="E8" s="124"/>
      <c r="F8" s="123"/>
      <c r="H8" s="128"/>
    </row>
    <row r="9" spans="1:8" x14ac:dyDescent="0.2">
      <c r="D9" s="122">
        <f t="shared" si="0"/>
        <v>46301</v>
      </c>
      <c r="E9" s="124"/>
      <c r="F9" s="123"/>
      <c r="H9" s="128"/>
    </row>
    <row r="10" spans="1:8" x14ac:dyDescent="0.2">
      <c r="D10" s="122">
        <f t="shared" si="0"/>
        <v>46302</v>
      </c>
      <c r="E10" s="124"/>
      <c r="F10" s="123"/>
      <c r="H10" s="128"/>
    </row>
    <row r="11" spans="1:8" x14ac:dyDescent="0.2">
      <c r="D11" s="122">
        <f t="shared" si="0"/>
        <v>46303</v>
      </c>
      <c r="E11" s="124"/>
      <c r="F11" s="123"/>
      <c r="H11" s="128"/>
    </row>
    <row r="12" spans="1:8" x14ac:dyDescent="0.2">
      <c r="D12" s="122">
        <f t="shared" si="0"/>
        <v>46304</v>
      </c>
      <c r="E12" s="124"/>
      <c r="F12" s="123"/>
      <c r="H12" s="128"/>
    </row>
    <row r="13" spans="1:8" x14ac:dyDescent="0.2">
      <c r="D13" s="122">
        <f t="shared" si="0"/>
        <v>46305</v>
      </c>
      <c r="E13" s="124"/>
      <c r="F13" s="123"/>
      <c r="H13" s="128"/>
    </row>
    <row r="14" spans="1:8" x14ac:dyDescent="0.2">
      <c r="D14" s="122">
        <f t="shared" si="0"/>
        <v>46306</v>
      </c>
      <c r="E14" s="124"/>
      <c r="F14" s="123"/>
      <c r="H14" s="128"/>
    </row>
    <row r="15" spans="1:8" x14ac:dyDescent="0.2">
      <c r="D15" s="122">
        <f t="shared" si="0"/>
        <v>46307</v>
      </c>
      <c r="E15" s="124"/>
      <c r="F15" s="123"/>
      <c r="H15" s="128"/>
    </row>
    <row r="16" spans="1:8" x14ac:dyDescent="0.2">
      <c r="D16" s="122">
        <f t="shared" si="0"/>
        <v>46308</v>
      </c>
      <c r="E16" s="124"/>
      <c r="F16" s="123"/>
      <c r="H16" s="128"/>
    </row>
    <row r="17" spans="4:11" x14ac:dyDescent="0.2">
      <c r="D17" s="122">
        <f>D16+1</f>
        <v>46309</v>
      </c>
      <c r="E17" s="124"/>
      <c r="F17" s="123"/>
      <c r="H17" s="128"/>
    </row>
    <row r="18" spans="4:11" x14ac:dyDescent="0.2">
      <c r="D18" s="122">
        <f t="shared" si="0"/>
        <v>46310</v>
      </c>
      <c r="E18" s="124"/>
      <c r="F18" s="123"/>
      <c r="H18" s="128"/>
    </row>
    <row r="19" spans="4:11" x14ac:dyDescent="0.2">
      <c r="D19" s="122">
        <f t="shared" si="0"/>
        <v>46311</v>
      </c>
      <c r="E19" s="124"/>
      <c r="F19" s="123"/>
      <c r="H19" s="128"/>
    </row>
    <row r="20" spans="4:11" x14ac:dyDescent="0.2">
      <c r="D20" s="122">
        <f t="shared" si="0"/>
        <v>46312</v>
      </c>
      <c r="E20" s="124"/>
      <c r="F20" s="123"/>
      <c r="H20" s="128"/>
    </row>
    <row r="21" spans="4:11" x14ac:dyDescent="0.2">
      <c r="D21" s="122">
        <f t="shared" si="0"/>
        <v>46313</v>
      </c>
      <c r="E21" s="124"/>
      <c r="F21" s="123"/>
      <c r="H21" s="128"/>
    </row>
    <row r="22" spans="4:11" x14ac:dyDescent="0.2">
      <c r="D22" s="122">
        <f t="shared" si="0"/>
        <v>46314</v>
      </c>
      <c r="E22" s="124"/>
      <c r="F22" s="123"/>
      <c r="H22" s="128"/>
      <c r="K22" s="62"/>
    </row>
    <row r="23" spans="4:11" x14ac:dyDescent="0.2">
      <c r="D23" s="122">
        <f t="shared" si="0"/>
        <v>46315</v>
      </c>
      <c r="E23" s="124"/>
      <c r="F23" s="123"/>
      <c r="H23" s="128"/>
    </row>
    <row r="24" spans="4:11" x14ac:dyDescent="0.2">
      <c r="D24" s="122">
        <f t="shared" si="0"/>
        <v>46316</v>
      </c>
      <c r="E24" s="124"/>
      <c r="F24" s="123"/>
      <c r="H24" s="128"/>
    </row>
    <row r="25" spans="4:11" x14ac:dyDescent="0.2">
      <c r="D25" s="122">
        <f t="shared" si="0"/>
        <v>46317</v>
      </c>
      <c r="E25" s="124"/>
      <c r="F25" s="123"/>
      <c r="H25" s="128"/>
    </row>
    <row r="26" spans="4:11" x14ac:dyDescent="0.2">
      <c r="D26" s="122">
        <f t="shared" si="0"/>
        <v>46318</v>
      </c>
      <c r="E26" s="124"/>
      <c r="F26" s="123"/>
      <c r="H26" s="128"/>
      <c r="J26" s="212"/>
    </row>
    <row r="27" spans="4:11" x14ac:dyDescent="0.2">
      <c r="D27" s="122">
        <f t="shared" si="0"/>
        <v>46319</v>
      </c>
      <c r="E27" s="124"/>
      <c r="F27" s="123"/>
      <c r="H27" s="128"/>
      <c r="J27" s="211"/>
      <c r="K27" s="213"/>
    </row>
    <row r="28" spans="4:11" x14ac:dyDescent="0.2">
      <c r="D28" s="122">
        <f t="shared" si="0"/>
        <v>46320</v>
      </c>
      <c r="E28" s="124"/>
      <c r="F28" s="123"/>
      <c r="H28" s="128"/>
    </row>
    <row r="29" spans="4:11" x14ac:dyDescent="0.2">
      <c r="D29" s="122">
        <f t="shared" si="0"/>
        <v>46321</v>
      </c>
      <c r="E29" s="124"/>
      <c r="F29" s="123"/>
      <c r="H29" s="128"/>
    </row>
    <row r="30" spans="4:11" x14ac:dyDescent="0.2">
      <c r="D30" s="122">
        <f t="shared" si="0"/>
        <v>46322</v>
      </c>
      <c r="E30" s="124"/>
      <c r="F30" s="123"/>
      <c r="H30" s="128"/>
    </row>
    <row r="31" spans="4:11" x14ac:dyDescent="0.2">
      <c r="D31" s="122">
        <f t="shared" si="0"/>
        <v>46323</v>
      </c>
      <c r="E31" s="124"/>
      <c r="F31" s="123"/>
      <c r="H31" s="128"/>
    </row>
    <row r="32" spans="4:11" x14ac:dyDescent="0.2">
      <c r="D32" s="122">
        <f t="shared" si="0"/>
        <v>46324</v>
      </c>
      <c r="E32" s="124"/>
      <c r="F32" s="123"/>
      <c r="H32" s="128"/>
    </row>
    <row r="33" spans="4:8" x14ac:dyDescent="0.2">
      <c r="D33" s="122">
        <f t="shared" si="0"/>
        <v>46325</v>
      </c>
      <c r="E33" s="124"/>
      <c r="F33" s="123"/>
      <c r="H33" s="128"/>
    </row>
    <row r="34" spans="4:8" x14ac:dyDescent="0.2">
      <c r="D34" s="122">
        <f t="shared" si="0"/>
        <v>46326</v>
      </c>
      <c r="E34" s="124"/>
      <c r="F34" s="123"/>
      <c r="H34" s="128"/>
    </row>
    <row r="35" spans="4:8" x14ac:dyDescent="0.2">
      <c r="D35" s="122">
        <f t="shared" si="0"/>
        <v>46327</v>
      </c>
      <c r="E35" s="124"/>
      <c r="F35" s="123"/>
      <c r="H35" s="128"/>
    </row>
    <row r="36" spans="4:8" x14ac:dyDescent="0.2">
      <c r="D36" s="122">
        <f t="shared" si="0"/>
        <v>46328</v>
      </c>
      <c r="E36" s="124"/>
      <c r="F36" s="123"/>
      <c r="H36" s="128"/>
    </row>
    <row r="37" spans="4:8" x14ac:dyDescent="0.2">
      <c r="D37" s="122">
        <f t="shared" si="0"/>
        <v>46329</v>
      </c>
      <c r="E37" s="124"/>
      <c r="F37" s="123"/>
      <c r="H37" s="128"/>
    </row>
    <row r="38" spans="4:8" x14ac:dyDescent="0.2">
      <c r="D38" s="122">
        <f t="shared" si="0"/>
        <v>46330</v>
      </c>
      <c r="E38" s="124"/>
      <c r="F38" s="123"/>
      <c r="H38" s="128"/>
    </row>
    <row r="39" spans="4:8" x14ac:dyDescent="0.2">
      <c r="D39" s="122">
        <f t="shared" si="0"/>
        <v>46331</v>
      </c>
      <c r="E39" s="124"/>
      <c r="F39" s="123"/>
      <c r="H39" s="128"/>
    </row>
    <row r="40" spans="4:8" x14ac:dyDescent="0.2">
      <c r="D40" s="122">
        <f t="shared" si="0"/>
        <v>46332</v>
      </c>
      <c r="E40" s="124"/>
      <c r="F40" s="123"/>
      <c r="H40" s="128"/>
    </row>
    <row r="41" spans="4:8" x14ac:dyDescent="0.2">
      <c r="D41" s="122">
        <f t="shared" si="0"/>
        <v>46333</v>
      </c>
      <c r="E41" s="124"/>
      <c r="F41" s="123"/>
      <c r="H41" s="128"/>
    </row>
    <row r="42" spans="4:8" x14ac:dyDescent="0.2">
      <c r="D42" s="122">
        <f t="shared" si="0"/>
        <v>46334</v>
      </c>
      <c r="E42" s="124"/>
      <c r="F42" s="123"/>
      <c r="H42" s="128"/>
    </row>
    <row r="43" spans="4:8" x14ac:dyDescent="0.2">
      <c r="D43" s="122">
        <f t="shared" si="0"/>
        <v>46335</v>
      </c>
      <c r="E43" s="124"/>
      <c r="F43" s="123"/>
      <c r="H43" s="128"/>
    </row>
    <row r="44" spans="4:8" x14ac:dyDescent="0.2">
      <c r="D44" s="122">
        <f t="shared" si="0"/>
        <v>46336</v>
      </c>
      <c r="E44" s="124"/>
      <c r="F44" s="123"/>
      <c r="H44" s="128"/>
    </row>
    <row r="45" spans="4:8" x14ac:dyDescent="0.2">
      <c r="D45" s="122">
        <f t="shared" si="0"/>
        <v>46337</v>
      </c>
      <c r="E45" s="124"/>
      <c r="F45" s="123"/>
      <c r="H45" s="128"/>
    </row>
    <row r="46" spans="4:8" x14ac:dyDescent="0.2">
      <c r="D46" s="122">
        <f t="shared" si="0"/>
        <v>46338</v>
      </c>
      <c r="E46" s="124"/>
      <c r="F46" s="123"/>
      <c r="H46" s="128"/>
    </row>
    <row r="47" spans="4:8" x14ac:dyDescent="0.2">
      <c r="D47" s="122">
        <f t="shared" si="0"/>
        <v>46339</v>
      </c>
      <c r="E47" s="124"/>
      <c r="F47" s="123"/>
      <c r="H47" s="128"/>
    </row>
    <row r="48" spans="4:8" x14ac:dyDescent="0.2">
      <c r="D48" s="122">
        <f t="shared" si="0"/>
        <v>46340</v>
      </c>
      <c r="E48" s="124"/>
      <c r="F48" s="123"/>
      <c r="H48" s="128"/>
    </row>
    <row r="49" spans="4:8" x14ac:dyDescent="0.2">
      <c r="D49" s="122">
        <f t="shared" si="0"/>
        <v>46341</v>
      </c>
      <c r="E49" s="124"/>
      <c r="F49" s="123"/>
      <c r="H49" s="128"/>
    </row>
    <row r="50" spans="4:8" x14ac:dyDescent="0.2">
      <c r="D50" s="122">
        <f t="shared" si="0"/>
        <v>46342</v>
      </c>
      <c r="E50" s="124"/>
      <c r="F50" s="123"/>
      <c r="H50" s="128"/>
    </row>
    <row r="51" spans="4:8" x14ac:dyDescent="0.2">
      <c r="D51" s="122">
        <f t="shared" si="0"/>
        <v>46343</v>
      </c>
      <c r="E51" s="124"/>
      <c r="F51" s="123"/>
      <c r="H51" s="128"/>
    </row>
    <row r="52" spans="4:8" x14ac:dyDescent="0.2">
      <c r="D52" s="122">
        <f t="shared" si="0"/>
        <v>46344</v>
      </c>
      <c r="E52" s="124"/>
      <c r="F52" s="123"/>
      <c r="H52" s="128"/>
    </row>
    <row r="53" spans="4:8" x14ac:dyDescent="0.2">
      <c r="D53" s="122">
        <f t="shared" si="0"/>
        <v>46345</v>
      </c>
      <c r="E53" s="124"/>
      <c r="F53" s="123"/>
      <c r="H53" s="128"/>
    </row>
    <row r="54" spans="4:8" x14ac:dyDescent="0.2">
      <c r="D54" s="122">
        <f t="shared" si="0"/>
        <v>46346</v>
      </c>
      <c r="E54" s="124"/>
      <c r="F54" s="123"/>
      <c r="H54" s="128"/>
    </row>
    <row r="55" spans="4:8" x14ac:dyDescent="0.2">
      <c r="D55" s="122">
        <f t="shared" si="0"/>
        <v>46347</v>
      </c>
      <c r="E55" s="124"/>
      <c r="F55" s="123"/>
      <c r="H55" s="128"/>
    </row>
    <row r="56" spans="4:8" x14ac:dyDescent="0.2">
      <c r="D56" s="122">
        <f t="shared" si="0"/>
        <v>46348</v>
      </c>
      <c r="E56" s="124"/>
      <c r="F56" s="123"/>
      <c r="H56" s="128"/>
    </row>
    <row r="57" spans="4:8" x14ac:dyDescent="0.2">
      <c r="D57" s="122">
        <f t="shared" si="0"/>
        <v>46349</v>
      </c>
      <c r="E57" s="124"/>
      <c r="F57" s="123"/>
      <c r="H57" s="128"/>
    </row>
    <row r="58" spans="4:8" x14ac:dyDescent="0.2">
      <c r="D58" s="122">
        <f t="shared" si="0"/>
        <v>46350</v>
      </c>
      <c r="E58" s="124"/>
      <c r="F58" s="123"/>
      <c r="H58" s="128"/>
    </row>
    <row r="59" spans="4:8" x14ac:dyDescent="0.2">
      <c r="D59" s="122">
        <f t="shared" si="0"/>
        <v>46351</v>
      </c>
      <c r="E59" s="124"/>
      <c r="F59" s="123"/>
      <c r="H59" s="128"/>
    </row>
    <row r="60" spans="4:8" x14ac:dyDescent="0.2">
      <c r="D60" s="122">
        <f t="shared" si="0"/>
        <v>46352</v>
      </c>
      <c r="E60" s="124"/>
      <c r="F60" s="123"/>
      <c r="H60" s="128"/>
    </row>
    <row r="61" spans="4:8" x14ac:dyDescent="0.2">
      <c r="D61" s="122">
        <f t="shared" si="0"/>
        <v>46353</v>
      </c>
      <c r="E61" s="124"/>
      <c r="F61" s="123"/>
      <c r="H61" s="128"/>
    </row>
    <row r="62" spans="4:8" x14ac:dyDescent="0.2">
      <c r="D62" s="122">
        <f t="shared" si="0"/>
        <v>46354</v>
      </c>
      <c r="E62" s="124"/>
      <c r="F62" s="123"/>
      <c r="H62" s="128"/>
    </row>
    <row r="63" spans="4:8" x14ac:dyDescent="0.2">
      <c r="D63" s="122">
        <f t="shared" si="0"/>
        <v>46355</v>
      </c>
      <c r="E63" s="124"/>
      <c r="F63" s="123"/>
      <c r="H63" s="128"/>
    </row>
    <row r="64" spans="4:8" x14ac:dyDescent="0.2">
      <c r="D64" s="122">
        <f t="shared" si="0"/>
        <v>46356</v>
      </c>
      <c r="E64" s="124"/>
      <c r="F64" s="123"/>
      <c r="H64" s="128"/>
    </row>
    <row r="65" spans="4:8" x14ac:dyDescent="0.2">
      <c r="D65" s="122">
        <f t="shared" si="0"/>
        <v>46357</v>
      </c>
      <c r="E65" s="124"/>
      <c r="F65" s="123"/>
      <c r="H65" s="128"/>
    </row>
    <row r="66" spans="4:8" x14ac:dyDescent="0.2">
      <c r="D66" s="122">
        <f t="shared" si="0"/>
        <v>46358</v>
      </c>
      <c r="E66" s="124"/>
      <c r="F66" s="123"/>
      <c r="H66" s="128"/>
    </row>
    <row r="67" spans="4:8" x14ac:dyDescent="0.2">
      <c r="D67" s="122">
        <f t="shared" si="0"/>
        <v>46359</v>
      </c>
      <c r="E67" s="124"/>
      <c r="F67" s="123"/>
      <c r="H67" s="128"/>
    </row>
    <row r="68" spans="4:8" x14ac:dyDescent="0.2">
      <c r="D68" s="122">
        <f t="shared" si="0"/>
        <v>46360</v>
      </c>
      <c r="E68" s="124"/>
      <c r="F68" s="123"/>
      <c r="H68" s="128"/>
    </row>
    <row r="69" spans="4:8" x14ac:dyDescent="0.2">
      <c r="D69" s="122">
        <f t="shared" si="0"/>
        <v>46361</v>
      </c>
      <c r="E69" s="124"/>
      <c r="F69" s="123"/>
      <c r="H69" s="128"/>
    </row>
    <row r="70" spans="4:8" x14ac:dyDescent="0.2">
      <c r="D70" s="122">
        <f t="shared" ref="D70:D133" si="1">D69+1</f>
        <v>46362</v>
      </c>
      <c r="E70" s="124"/>
      <c r="F70" s="123"/>
      <c r="H70" s="128"/>
    </row>
    <row r="71" spans="4:8" x14ac:dyDescent="0.2">
      <c r="D71" s="122">
        <f t="shared" si="1"/>
        <v>46363</v>
      </c>
      <c r="E71" s="124"/>
      <c r="F71" s="123"/>
      <c r="H71" s="128"/>
    </row>
    <row r="72" spans="4:8" x14ac:dyDescent="0.2">
      <c r="D72" s="122">
        <f t="shared" si="1"/>
        <v>46364</v>
      </c>
      <c r="E72" s="124"/>
      <c r="F72" s="123"/>
      <c r="H72" s="128"/>
    </row>
    <row r="73" spans="4:8" x14ac:dyDescent="0.2">
      <c r="D73" s="122">
        <f t="shared" si="1"/>
        <v>46365</v>
      </c>
      <c r="E73" s="124"/>
      <c r="F73" s="123"/>
      <c r="H73" s="128"/>
    </row>
    <row r="74" spans="4:8" x14ac:dyDescent="0.2">
      <c r="D74" s="122">
        <f t="shared" si="1"/>
        <v>46366</v>
      </c>
      <c r="E74" s="124"/>
      <c r="F74" s="123"/>
      <c r="H74" s="128"/>
    </row>
    <row r="75" spans="4:8" x14ac:dyDescent="0.2">
      <c r="D75" s="122">
        <f t="shared" si="1"/>
        <v>46367</v>
      </c>
      <c r="E75" s="124"/>
      <c r="F75" s="123"/>
      <c r="H75" s="128"/>
    </row>
    <row r="76" spans="4:8" x14ac:dyDescent="0.2">
      <c r="D76" s="122">
        <f t="shared" si="1"/>
        <v>46368</v>
      </c>
      <c r="E76" s="124"/>
      <c r="F76" s="123"/>
      <c r="H76" s="128"/>
    </row>
    <row r="77" spans="4:8" x14ac:dyDescent="0.2">
      <c r="D77" s="122">
        <f t="shared" si="1"/>
        <v>46369</v>
      </c>
      <c r="E77" s="124"/>
      <c r="F77" s="123"/>
      <c r="H77" s="128"/>
    </row>
    <row r="78" spans="4:8" x14ac:dyDescent="0.2">
      <c r="D78" s="122">
        <f t="shared" si="1"/>
        <v>46370</v>
      </c>
      <c r="E78" s="124"/>
      <c r="F78" s="123"/>
      <c r="H78" s="128"/>
    </row>
    <row r="79" spans="4:8" x14ac:dyDescent="0.2">
      <c r="D79" s="122">
        <f t="shared" si="1"/>
        <v>46371</v>
      </c>
      <c r="E79" s="124"/>
      <c r="F79" s="125"/>
      <c r="H79" s="128"/>
    </row>
    <row r="80" spans="4:8" x14ac:dyDescent="0.2">
      <c r="D80" s="122">
        <f t="shared" si="1"/>
        <v>46372</v>
      </c>
      <c r="E80" s="124"/>
      <c r="F80" s="125"/>
      <c r="H80" s="128"/>
    </row>
    <row r="81" spans="4:8" x14ac:dyDescent="0.2">
      <c r="D81" s="122">
        <f t="shared" si="1"/>
        <v>46373</v>
      </c>
      <c r="E81" s="124"/>
      <c r="F81" s="125"/>
      <c r="H81" s="128"/>
    </row>
    <row r="82" spans="4:8" x14ac:dyDescent="0.2">
      <c r="D82" s="122">
        <f t="shared" si="1"/>
        <v>46374</v>
      </c>
      <c r="E82" s="124"/>
      <c r="F82" s="125"/>
      <c r="H82" s="128"/>
    </row>
    <row r="83" spans="4:8" x14ac:dyDescent="0.2">
      <c r="D83" s="122">
        <f t="shared" si="1"/>
        <v>46375</v>
      </c>
      <c r="E83" s="124"/>
      <c r="F83" s="125"/>
      <c r="H83" s="128"/>
    </row>
    <row r="84" spans="4:8" x14ac:dyDescent="0.2">
      <c r="D84" s="122">
        <f t="shared" si="1"/>
        <v>46376</v>
      </c>
      <c r="E84" s="124"/>
      <c r="F84" s="125"/>
      <c r="H84" s="128"/>
    </row>
    <row r="85" spans="4:8" x14ac:dyDescent="0.2">
      <c r="D85" s="122">
        <f t="shared" si="1"/>
        <v>46377</v>
      </c>
      <c r="E85" s="124"/>
      <c r="F85" s="125"/>
      <c r="H85" s="128"/>
    </row>
    <row r="86" spans="4:8" x14ac:dyDescent="0.2">
      <c r="D86" s="122">
        <f t="shared" si="1"/>
        <v>46378</v>
      </c>
      <c r="E86" s="124"/>
      <c r="F86" s="125"/>
      <c r="H86" s="128"/>
    </row>
    <row r="87" spans="4:8" x14ac:dyDescent="0.2">
      <c r="D87" s="122">
        <f t="shared" si="1"/>
        <v>46379</v>
      </c>
      <c r="E87" s="124"/>
      <c r="F87" s="125"/>
      <c r="H87" s="128"/>
    </row>
    <row r="88" spans="4:8" x14ac:dyDescent="0.2">
      <c r="D88" s="122">
        <f t="shared" si="1"/>
        <v>46380</v>
      </c>
      <c r="E88" s="124"/>
      <c r="F88" s="125"/>
      <c r="H88" s="128"/>
    </row>
    <row r="89" spans="4:8" x14ac:dyDescent="0.2">
      <c r="D89" s="122">
        <f t="shared" si="1"/>
        <v>46381</v>
      </c>
      <c r="E89" s="124"/>
      <c r="F89" s="125"/>
      <c r="H89" s="128"/>
    </row>
    <row r="90" spans="4:8" x14ac:dyDescent="0.2">
      <c r="D90" s="122">
        <f t="shared" si="1"/>
        <v>46382</v>
      </c>
      <c r="E90" s="124"/>
      <c r="F90" s="125"/>
      <c r="H90" s="128"/>
    </row>
    <row r="91" spans="4:8" x14ac:dyDescent="0.2">
      <c r="D91" s="122">
        <f t="shared" si="1"/>
        <v>46383</v>
      </c>
      <c r="E91" s="124"/>
      <c r="F91" s="125"/>
      <c r="H91" s="128"/>
    </row>
    <row r="92" spans="4:8" x14ac:dyDescent="0.2">
      <c r="D92" s="122">
        <f t="shared" si="1"/>
        <v>46384</v>
      </c>
      <c r="E92" s="124"/>
      <c r="F92" s="125"/>
      <c r="H92" s="128"/>
    </row>
    <row r="93" spans="4:8" x14ac:dyDescent="0.2">
      <c r="D93" s="122">
        <f t="shared" si="1"/>
        <v>46385</v>
      </c>
      <c r="E93" s="124"/>
      <c r="F93" s="125"/>
      <c r="H93" s="128"/>
    </row>
    <row r="94" spans="4:8" x14ac:dyDescent="0.2">
      <c r="D94" s="122">
        <f t="shared" si="1"/>
        <v>46386</v>
      </c>
      <c r="E94" s="124"/>
      <c r="F94" s="125"/>
      <c r="H94" s="128"/>
    </row>
    <row r="95" spans="4:8" x14ac:dyDescent="0.2">
      <c r="D95" s="122">
        <f t="shared" si="1"/>
        <v>46387</v>
      </c>
      <c r="E95" s="124"/>
      <c r="F95" s="125"/>
      <c r="H95" s="128"/>
    </row>
    <row r="96" spans="4:8" x14ac:dyDescent="0.2">
      <c r="D96" s="122">
        <f t="shared" si="1"/>
        <v>46388</v>
      </c>
      <c r="E96" s="124"/>
      <c r="F96" s="125"/>
      <c r="H96" s="128"/>
    </row>
    <row r="97" spans="4:8" x14ac:dyDescent="0.2">
      <c r="D97" s="122">
        <f t="shared" si="1"/>
        <v>46389</v>
      </c>
      <c r="E97" s="124"/>
      <c r="F97" s="125"/>
      <c r="H97" s="128"/>
    </row>
    <row r="98" spans="4:8" x14ac:dyDescent="0.2">
      <c r="D98" s="122">
        <f t="shared" si="1"/>
        <v>46390</v>
      </c>
      <c r="E98" s="124"/>
      <c r="F98" s="125"/>
      <c r="H98" s="128"/>
    </row>
    <row r="99" spans="4:8" x14ac:dyDescent="0.2">
      <c r="D99" s="122">
        <f t="shared" si="1"/>
        <v>46391</v>
      </c>
      <c r="E99" s="124"/>
      <c r="F99" s="125"/>
      <c r="H99" s="128"/>
    </row>
    <row r="100" spans="4:8" x14ac:dyDescent="0.2">
      <c r="D100" s="122">
        <f t="shared" si="1"/>
        <v>46392</v>
      </c>
      <c r="E100" s="124"/>
      <c r="F100" s="125"/>
      <c r="H100" s="128"/>
    </row>
    <row r="101" spans="4:8" x14ac:dyDescent="0.2">
      <c r="D101" s="122">
        <f t="shared" si="1"/>
        <v>46393</v>
      </c>
      <c r="E101" s="124"/>
      <c r="F101" s="125"/>
      <c r="H101" s="128"/>
    </row>
    <row r="102" spans="4:8" x14ac:dyDescent="0.2">
      <c r="D102" s="122">
        <f t="shared" si="1"/>
        <v>46394</v>
      </c>
      <c r="E102" s="124"/>
      <c r="F102" s="125"/>
      <c r="H102" s="128"/>
    </row>
    <row r="103" spans="4:8" x14ac:dyDescent="0.2">
      <c r="D103" s="122">
        <f t="shared" si="1"/>
        <v>46395</v>
      </c>
      <c r="E103" s="124"/>
      <c r="F103" s="125"/>
      <c r="H103" s="128"/>
    </row>
    <row r="104" spans="4:8" x14ac:dyDescent="0.2">
      <c r="D104" s="122">
        <f t="shared" si="1"/>
        <v>46396</v>
      </c>
      <c r="E104" s="124"/>
      <c r="F104" s="125"/>
      <c r="H104" s="128"/>
    </row>
    <row r="105" spans="4:8" x14ac:dyDescent="0.2">
      <c r="D105" s="122">
        <f t="shared" si="1"/>
        <v>46397</v>
      </c>
      <c r="E105" s="124"/>
      <c r="F105" s="125"/>
      <c r="H105" s="128"/>
    </row>
    <row r="106" spans="4:8" x14ac:dyDescent="0.2">
      <c r="D106" s="122">
        <f t="shared" si="1"/>
        <v>46398</v>
      </c>
      <c r="E106" s="124"/>
      <c r="F106" s="125"/>
      <c r="H106" s="128"/>
    </row>
    <row r="107" spans="4:8" x14ac:dyDescent="0.2">
      <c r="D107" s="122">
        <f t="shared" si="1"/>
        <v>46399</v>
      </c>
      <c r="E107" s="124"/>
      <c r="F107" s="125"/>
      <c r="H107" s="128"/>
    </row>
    <row r="108" spans="4:8" x14ac:dyDescent="0.2">
      <c r="D108" s="122">
        <f t="shared" si="1"/>
        <v>46400</v>
      </c>
      <c r="E108" s="124"/>
      <c r="F108" s="125"/>
      <c r="H108" s="128"/>
    </row>
    <row r="109" spans="4:8" x14ac:dyDescent="0.2">
      <c r="D109" s="122">
        <f t="shared" si="1"/>
        <v>46401</v>
      </c>
      <c r="E109" s="124"/>
      <c r="F109" s="125"/>
      <c r="H109" s="128"/>
    </row>
    <row r="110" spans="4:8" x14ac:dyDescent="0.2">
      <c r="D110" s="122">
        <f t="shared" si="1"/>
        <v>46402</v>
      </c>
      <c r="E110" s="124"/>
      <c r="F110" s="125"/>
      <c r="H110" s="128"/>
    </row>
    <row r="111" spans="4:8" x14ac:dyDescent="0.2">
      <c r="D111" s="122">
        <f t="shared" si="1"/>
        <v>46403</v>
      </c>
      <c r="E111" s="124"/>
      <c r="F111" s="125"/>
      <c r="H111" s="128"/>
    </row>
    <row r="112" spans="4:8" x14ac:dyDescent="0.2">
      <c r="D112" s="122">
        <f t="shared" si="1"/>
        <v>46404</v>
      </c>
      <c r="E112" s="124"/>
      <c r="F112" s="125"/>
      <c r="H112" s="128"/>
    </row>
    <row r="113" spans="4:8" x14ac:dyDescent="0.2">
      <c r="D113" s="122">
        <f t="shared" si="1"/>
        <v>46405</v>
      </c>
      <c r="E113" s="124"/>
      <c r="F113" s="125"/>
      <c r="H113" s="128"/>
    </row>
    <row r="114" spans="4:8" x14ac:dyDescent="0.2">
      <c r="D114" s="122">
        <f t="shared" si="1"/>
        <v>46406</v>
      </c>
      <c r="E114" s="124"/>
      <c r="F114" s="125"/>
      <c r="H114" s="128"/>
    </row>
    <row r="115" spans="4:8" x14ac:dyDescent="0.2">
      <c r="D115" s="122">
        <f t="shared" si="1"/>
        <v>46407</v>
      </c>
      <c r="E115" s="124"/>
      <c r="F115" s="125"/>
      <c r="H115" s="128"/>
    </row>
    <row r="116" spans="4:8" x14ac:dyDescent="0.2">
      <c r="D116" s="122">
        <f t="shared" si="1"/>
        <v>46408</v>
      </c>
      <c r="E116" s="124"/>
      <c r="F116" s="125"/>
      <c r="H116" s="128"/>
    </row>
    <row r="117" spans="4:8" x14ac:dyDescent="0.2">
      <c r="D117" s="122">
        <f t="shared" si="1"/>
        <v>46409</v>
      </c>
      <c r="E117" s="124"/>
      <c r="F117" s="125"/>
      <c r="H117" s="128"/>
    </row>
    <row r="118" spans="4:8" x14ac:dyDescent="0.2">
      <c r="D118" s="122">
        <f t="shared" si="1"/>
        <v>46410</v>
      </c>
      <c r="E118" s="124"/>
      <c r="F118" s="125"/>
      <c r="H118" s="128"/>
    </row>
    <row r="119" spans="4:8" x14ac:dyDescent="0.2">
      <c r="D119" s="122">
        <f t="shared" si="1"/>
        <v>46411</v>
      </c>
      <c r="E119" s="124"/>
      <c r="F119" s="125"/>
      <c r="H119" s="128"/>
    </row>
    <row r="120" spans="4:8" x14ac:dyDescent="0.2">
      <c r="D120" s="122">
        <f t="shared" si="1"/>
        <v>46412</v>
      </c>
      <c r="E120" s="124"/>
      <c r="F120" s="125"/>
      <c r="H120" s="128"/>
    </row>
    <row r="121" spans="4:8" x14ac:dyDescent="0.2">
      <c r="D121" s="122">
        <f t="shared" si="1"/>
        <v>46413</v>
      </c>
      <c r="E121" s="124"/>
      <c r="F121" s="125"/>
      <c r="H121" s="128"/>
    </row>
    <row r="122" spans="4:8" x14ac:dyDescent="0.2">
      <c r="D122" s="122">
        <f t="shared" si="1"/>
        <v>46414</v>
      </c>
      <c r="E122" s="124"/>
      <c r="F122" s="125"/>
      <c r="H122" s="128"/>
    </row>
    <row r="123" spans="4:8" x14ac:dyDescent="0.2">
      <c r="D123" s="122">
        <f t="shared" si="1"/>
        <v>46415</v>
      </c>
      <c r="E123" s="124"/>
      <c r="F123" s="125"/>
      <c r="H123" s="128"/>
    </row>
    <row r="124" spans="4:8" x14ac:dyDescent="0.2">
      <c r="D124" s="122">
        <f t="shared" si="1"/>
        <v>46416</v>
      </c>
      <c r="E124" s="124"/>
      <c r="F124" s="125"/>
      <c r="H124" s="128"/>
    </row>
    <row r="125" spans="4:8" x14ac:dyDescent="0.2">
      <c r="D125" s="122">
        <f t="shared" si="1"/>
        <v>46417</v>
      </c>
      <c r="E125" s="124"/>
      <c r="F125" s="125"/>
      <c r="H125" s="128"/>
    </row>
    <row r="126" spans="4:8" x14ac:dyDescent="0.2">
      <c r="D126" s="122">
        <f t="shared" si="1"/>
        <v>46418</v>
      </c>
      <c r="E126" s="124"/>
      <c r="F126" s="125"/>
      <c r="H126" s="128"/>
    </row>
    <row r="127" spans="4:8" x14ac:dyDescent="0.2">
      <c r="D127" s="122">
        <f t="shared" si="1"/>
        <v>46419</v>
      </c>
      <c r="E127" s="124"/>
      <c r="F127" s="125"/>
      <c r="H127" s="128"/>
    </row>
    <row r="128" spans="4:8" x14ac:dyDescent="0.2">
      <c r="D128" s="122">
        <f t="shared" si="1"/>
        <v>46420</v>
      </c>
      <c r="E128" s="124"/>
      <c r="F128" s="125"/>
      <c r="H128" s="128"/>
    </row>
    <row r="129" spans="4:8" x14ac:dyDescent="0.2">
      <c r="D129" s="122">
        <f t="shared" si="1"/>
        <v>46421</v>
      </c>
      <c r="E129" s="124"/>
      <c r="F129" s="125"/>
      <c r="H129" s="128"/>
    </row>
    <row r="130" spans="4:8" x14ac:dyDescent="0.2">
      <c r="D130" s="122">
        <f t="shared" si="1"/>
        <v>46422</v>
      </c>
      <c r="E130" s="124"/>
      <c r="F130" s="125"/>
      <c r="H130" s="128"/>
    </row>
    <row r="131" spans="4:8" x14ac:dyDescent="0.2">
      <c r="D131" s="122">
        <f t="shared" si="1"/>
        <v>46423</v>
      </c>
      <c r="E131" s="124"/>
      <c r="F131" s="125"/>
      <c r="H131" s="128"/>
    </row>
    <row r="132" spans="4:8" x14ac:dyDescent="0.2">
      <c r="D132" s="122">
        <f t="shared" si="1"/>
        <v>46424</v>
      </c>
      <c r="E132" s="124"/>
      <c r="F132" s="125"/>
      <c r="H132" s="128"/>
    </row>
    <row r="133" spans="4:8" x14ac:dyDescent="0.2">
      <c r="D133" s="122">
        <f t="shared" si="1"/>
        <v>46425</v>
      </c>
      <c r="E133" s="124"/>
      <c r="F133" s="125"/>
      <c r="H133" s="128"/>
    </row>
    <row r="134" spans="4:8" x14ac:dyDescent="0.2">
      <c r="D134" s="122">
        <f t="shared" ref="D134:D197" si="2">D133+1</f>
        <v>46426</v>
      </c>
      <c r="E134" s="124"/>
      <c r="F134" s="125"/>
      <c r="H134" s="128"/>
    </row>
    <row r="135" spans="4:8" x14ac:dyDescent="0.2">
      <c r="D135" s="122">
        <f t="shared" si="2"/>
        <v>46427</v>
      </c>
      <c r="E135" s="124"/>
      <c r="F135" s="125"/>
      <c r="H135" s="128"/>
    </row>
    <row r="136" spans="4:8" x14ac:dyDescent="0.2">
      <c r="D136" s="122">
        <f t="shared" si="2"/>
        <v>46428</v>
      </c>
      <c r="E136" s="124"/>
      <c r="F136" s="125"/>
      <c r="H136" s="128"/>
    </row>
    <row r="137" spans="4:8" x14ac:dyDescent="0.2">
      <c r="D137" s="122">
        <f t="shared" si="2"/>
        <v>46429</v>
      </c>
      <c r="E137" s="124"/>
      <c r="F137" s="125"/>
      <c r="H137" s="128"/>
    </row>
    <row r="138" spans="4:8" x14ac:dyDescent="0.2">
      <c r="D138" s="122">
        <f t="shared" si="2"/>
        <v>46430</v>
      </c>
      <c r="E138" s="124"/>
      <c r="F138" s="125"/>
      <c r="H138" s="128"/>
    </row>
    <row r="139" spans="4:8" x14ac:dyDescent="0.2">
      <c r="D139" s="122">
        <f t="shared" si="2"/>
        <v>46431</v>
      </c>
      <c r="E139" s="124"/>
      <c r="F139" s="125"/>
      <c r="H139" s="128"/>
    </row>
    <row r="140" spans="4:8" x14ac:dyDescent="0.2">
      <c r="D140" s="122">
        <f t="shared" si="2"/>
        <v>46432</v>
      </c>
      <c r="E140" s="124"/>
      <c r="F140" s="125"/>
      <c r="H140" s="128"/>
    </row>
    <row r="141" spans="4:8" x14ac:dyDescent="0.2">
      <c r="D141" s="122">
        <f t="shared" si="2"/>
        <v>46433</v>
      </c>
      <c r="E141" s="124"/>
      <c r="F141" s="125"/>
      <c r="H141" s="128"/>
    </row>
    <row r="142" spans="4:8" x14ac:dyDescent="0.2">
      <c r="D142" s="122">
        <f t="shared" si="2"/>
        <v>46434</v>
      </c>
      <c r="E142" s="124"/>
      <c r="F142" s="125"/>
      <c r="H142" s="128"/>
    </row>
    <row r="143" spans="4:8" x14ac:dyDescent="0.2">
      <c r="D143" s="122">
        <f t="shared" si="2"/>
        <v>46435</v>
      </c>
      <c r="E143" s="124"/>
      <c r="F143" s="125"/>
      <c r="H143" s="128"/>
    </row>
    <row r="144" spans="4:8" x14ac:dyDescent="0.2">
      <c r="D144" s="122">
        <f t="shared" si="2"/>
        <v>46436</v>
      </c>
      <c r="E144" s="124"/>
      <c r="F144" s="125"/>
      <c r="H144" s="128"/>
    </row>
    <row r="145" spans="4:8" x14ac:dyDescent="0.2">
      <c r="D145" s="122">
        <f t="shared" si="2"/>
        <v>46437</v>
      </c>
      <c r="E145" s="124"/>
      <c r="F145" s="125"/>
      <c r="H145" s="128"/>
    </row>
    <row r="146" spans="4:8" x14ac:dyDescent="0.2">
      <c r="D146" s="122">
        <f t="shared" si="2"/>
        <v>46438</v>
      </c>
      <c r="E146" s="124"/>
      <c r="F146" s="125"/>
      <c r="H146" s="128"/>
    </row>
    <row r="147" spans="4:8" x14ac:dyDescent="0.2">
      <c r="D147" s="122">
        <f t="shared" si="2"/>
        <v>46439</v>
      </c>
      <c r="E147" s="124"/>
      <c r="F147" s="125"/>
      <c r="H147" s="128"/>
    </row>
    <row r="148" spans="4:8" x14ac:dyDescent="0.2">
      <c r="D148" s="122">
        <f t="shared" si="2"/>
        <v>46440</v>
      </c>
      <c r="E148" s="124"/>
      <c r="F148" s="125"/>
      <c r="H148" s="128"/>
    </row>
    <row r="149" spans="4:8" x14ac:dyDescent="0.2">
      <c r="D149" s="122">
        <f t="shared" si="2"/>
        <v>46441</v>
      </c>
      <c r="E149" s="124"/>
      <c r="F149" s="125"/>
      <c r="H149" s="128"/>
    </row>
    <row r="150" spans="4:8" x14ac:dyDescent="0.2">
      <c r="D150" s="122">
        <f t="shared" si="2"/>
        <v>46442</v>
      </c>
      <c r="E150" s="124"/>
      <c r="F150" s="125"/>
      <c r="H150" s="128"/>
    </row>
    <row r="151" spans="4:8" x14ac:dyDescent="0.2">
      <c r="D151" s="122">
        <f t="shared" si="2"/>
        <v>46443</v>
      </c>
      <c r="E151" s="124"/>
      <c r="F151" s="125"/>
      <c r="H151" s="128"/>
    </row>
    <row r="152" spans="4:8" x14ac:dyDescent="0.2">
      <c r="D152" s="122">
        <f t="shared" si="2"/>
        <v>46444</v>
      </c>
      <c r="E152" s="124"/>
      <c r="F152" s="125"/>
      <c r="H152" s="128"/>
    </row>
    <row r="153" spans="4:8" x14ac:dyDescent="0.2">
      <c r="D153" s="122">
        <f t="shared" si="2"/>
        <v>46445</v>
      </c>
      <c r="E153" s="124"/>
      <c r="F153" s="125"/>
      <c r="H153" s="128"/>
    </row>
    <row r="154" spans="4:8" x14ac:dyDescent="0.2">
      <c r="D154" s="122">
        <f t="shared" si="2"/>
        <v>46446</v>
      </c>
      <c r="E154" s="124"/>
      <c r="F154" s="125"/>
      <c r="H154" s="128"/>
    </row>
    <row r="155" spans="4:8" x14ac:dyDescent="0.2">
      <c r="D155" s="122">
        <f t="shared" si="2"/>
        <v>46447</v>
      </c>
      <c r="E155" s="124"/>
      <c r="F155" s="125"/>
      <c r="H155" s="128"/>
    </row>
    <row r="156" spans="4:8" x14ac:dyDescent="0.2">
      <c r="D156" s="122">
        <f t="shared" si="2"/>
        <v>46448</v>
      </c>
      <c r="E156" s="124"/>
      <c r="F156" s="125"/>
      <c r="H156" s="128"/>
    </row>
    <row r="157" spans="4:8" x14ac:dyDescent="0.2">
      <c r="D157" s="122">
        <f t="shared" si="2"/>
        <v>46449</v>
      </c>
      <c r="E157" s="124"/>
      <c r="F157" s="125"/>
      <c r="H157" s="128"/>
    </row>
    <row r="158" spans="4:8" x14ac:dyDescent="0.2">
      <c r="D158" s="122">
        <f t="shared" si="2"/>
        <v>46450</v>
      </c>
      <c r="E158" s="124"/>
      <c r="F158" s="125"/>
      <c r="H158" s="128"/>
    </row>
    <row r="159" spans="4:8" x14ac:dyDescent="0.2">
      <c r="D159" s="122">
        <f t="shared" si="2"/>
        <v>46451</v>
      </c>
      <c r="E159" s="124"/>
      <c r="F159" s="125"/>
      <c r="H159" s="128"/>
    </row>
    <row r="160" spans="4:8" x14ac:dyDescent="0.2">
      <c r="D160" s="122">
        <f t="shared" si="2"/>
        <v>46452</v>
      </c>
      <c r="E160" s="124"/>
      <c r="F160" s="125"/>
      <c r="H160" s="128"/>
    </row>
    <row r="161" spans="4:8" x14ac:dyDescent="0.2">
      <c r="D161" s="122">
        <f t="shared" si="2"/>
        <v>46453</v>
      </c>
      <c r="E161" s="124"/>
      <c r="F161" s="125"/>
      <c r="H161" s="128"/>
    </row>
    <row r="162" spans="4:8" x14ac:dyDescent="0.2">
      <c r="D162" s="122">
        <f t="shared" si="2"/>
        <v>46454</v>
      </c>
      <c r="E162" s="124"/>
      <c r="F162" s="125"/>
      <c r="H162" s="128"/>
    </row>
    <row r="163" spans="4:8" x14ac:dyDescent="0.2">
      <c r="D163" s="122">
        <f t="shared" si="2"/>
        <v>46455</v>
      </c>
      <c r="E163" s="124"/>
      <c r="F163" s="125"/>
      <c r="H163" s="128"/>
    </row>
    <row r="164" spans="4:8" x14ac:dyDescent="0.2">
      <c r="D164" s="122">
        <f t="shared" si="2"/>
        <v>46456</v>
      </c>
      <c r="E164" s="124"/>
      <c r="F164" s="125"/>
      <c r="H164" s="128"/>
    </row>
    <row r="165" spans="4:8" x14ac:dyDescent="0.2">
      <c r="D165" s="122">
        <f t="shared" si="2"/>
        <v>46457</v>
      </c>
      <c r="E165" s="124"/>
      <c r="F165" s="125"/>
      <c r="H165" s="128"/>
    </row>
    <row r="166" spans="4:8" x14ac:dyDescent="0.2">
      <c r="D166" s="122">
        <f t="shared" si="2"/>
        <v>46458</v>
      </c>
      <c r="E166" s="124"/>
      <c r="F166" s="125"/>
      <c r="H166" s="128"/>
    </row>
    <row r="167" spans="4:8" x14ac:dyDescent="0.2">
      <c r="D167" s="122">
        <f t="shared" si="2"/>
        <v>46459</v>
      </c>
      <c r="E167" s="124"/>
      <c r="F167" s="125"/>
      <c r="H167" s="128"/>
    </row>
    <row r="168" spans="4:8" x14ac:dyDescent="0.2">
      <c r="D168" s="122">
        <f t="shared" si="2"/>
        <v>46460</v>
      </c>
      <c r="E168" s="124"/>
      <c r="F168" s="125"/>
      <c r="H168" s="128"/>
    </row>
    <row r="169" spans="4:8" x14ac:dyDescent="0.2">
      <c r="D169" s="122">
        <f t="shared" si="2"/>
        <v>46461</v>
      </c>
      <c r="E169" s="124"/>
      <c r="F169" s="125"/>
      <c r="H169" s="128"/>
    </row>
    <row r="170" spans="4:8" x14ac:dyDescent="0.2">
      <c r="D170" s="122">
        <f t="shared" si="2"/>
        <v>46462</v>
      </c>
      <c r="E170" s="124"/>
      <c r="F170" s="125"/>
      <c r="H170" s="128"/>
    </row>
    <row r="171" spans="4:8" x14ac:dyDescent="0.2">
      <c r="D171" s="122">
        <f t="shared" si="2"/>
        <v>46463</v>
      </c>
      <c r="E171" s="124"/>
      <c r="F171" s="125"/>
      <c r="H171" s="128"/>
    </row>
    <row r="172" spans="4:8" x14ac:dyDescent="0.2">
      <c r="D172" s="122">
        <f t="shared" si="2"/>
        <v>46464</v>
      </c>
      <c r="E172" s="124"/>
      <c r="F172" s="125"/>
      <c r="H172" s="128"/>
    </row>
    <row r="173" spans="4:8" x14ac:dyDescent="0.2">
      <c r="D173" s="122">
        <f t="shared" si="2"/>
        <v>46465</v>
      </c>
      <c r="E173" s="124"/>
      <c r="F173" s="125"/>
      <c r="H173" s="128"/>
    </row>
    <row r="174" spans="4:8" x14ac:dyDescent="0.2">
      <c r="D174" s="122">
        <f t="shared" si="2"/>
        <v>46466</v>
      </c>
      <c r="E174" s="124"/>
      <c r="F174" s="125"/>
      <c r="H174" s="128"/>
    </row>
    <row r="175" spans="4:8" x14ac:dyDescent="0.2">
      <c r="D175" s="122">
        <f t="shared" si="2"/>
        <v>46467</v>
      </c>
      <c r="E175" s="124"/>
      <c r="F175" s="125"/>
      <c r="H175" s="128"/>
    </row>
    <row r="176" spans="4:8" x14ac:dyDescent="0.2">
      <c r="D176" s="122">
        <f t="shared" si="2"/>
        <v>46468</v>
      </c>
      <c r="E176" s="124"/>
      <c r="F176" s="125"/>
      <c r="H176" s="128"/>
    </row>
    <row r="177" spans="4:8" x14ac:dyDescent="0.2">
      <c r="D177" s="122">
        <f t="shared" si="2"/>
        <v>46469</v>
      </c>
      <c r="E177" s="124"/>
      <c r="F177" s="125"/>
      <c r="H177" s="128"/>
    </row>
    <row r="178" spans="4:8" x14ac:dyDescent="0.2">
      <c r="D178" s="122">
        <f t="shared" si="2"/>
        <v>46470</v>
      </c>
      <c r="E178" s="124"/>
      <c r="F178" s="125"/>
      <c r="H178" s="128"/>
    </row>
    <row r="179" spans="4:8" x14ac:dyDescent="0.2">
      <c r="D179" s="122">
        <f t="shared" si="2"/>
        <v>46471</v>
      </c>
      <c r="E179" s="124"/>
      <c r="F179" s="125"/>
      <c r="H179" s="128"/>
    </row>
    <row r="180" spans="4:8" x14ac:dyDescent="0.2">
      <c r="D180" s="122">
        <f t="shared" si="2"/>
        <v>46472</v>
      </c>
      <c r="E180" s="124"/>
      <c r="F180" s="125"/>
      <c r="H180" s="128"/>
    </row>
    <row r="181" spans="4:8" x14ac:dyDescent="0.2">
      <c r="D181" s="122">
        <f t="shared" si="2"/>
        <v>46473</v>
      </c>
      <c r="E181" s="124"/>
      <c r="F181" s="125"/>
      <c r="H181" s="128"/>
    </row>
    <row r="182" spans="4:8" x14ac:dyDescent="0.2">
      <c r="D182" s="122">
        <f t="shared" si="2"/>
        <v>46474</v>
      </c>
      <c r="E182" s="124"/>
      <c r="F182" s="125"/>
      <c r="H182" s="128"/>
    </row>
    <row r="183" spans="4:8" x14ac:dyDescent="0.2">
      <c r="D183" s="122">
        <f t="shared" si="2"/>
        <v>46475</v>
      </c>
      <c r="E183" s="124"/>
      <c r="F183" s="125"/>
      <c r="H183" s="128"/>
    </row>
    <row r="184" spans="4:8" x14ac:dyDescent="0.2">
      <c r="D184" s="122">
        <f t="shared" si="2"/>
        <v>46476</v>
      </c>
      <c r="E184" s="124"/>
      <c r="F184" s="125"/>
      <c r="H184" s="128"/>
    </row>
    <row r="185" spans="4:8" x14ac:dyDescent="0.2">
      <c r="D185" s="122">
        <f t="shared" si="2"/>
        <v>46477</v>
      </c>
      <c r="E185" s="124"/>
      <c r="F185" s="125"/>
      <c r="H185" s="128"/>
    </row>
    <row r="186" spans="4:8" x14ac:dyDescent="0.2">
      <c r="D186" s="122">
        <f t="shared" si="2"/>
        <v>46478</v>
      </c>
      <c r="E186" s="124"/>
      <c r="F186" s="125"/>
      <c r="H186" s="128"/>
    </row>
    <row r="187" spans="4:8" x14ac:dyDescent="0.2">
      <c r="D187" s="122">
        <f t="shared" si="2"/>
        <v>46479</v>
      </c>
      <c r="E187" s="124"/>
      <c r="F187" s="125"/>
      <c r="H187" s="128"/>
    </row>
    <row r="188" spans="4:8" x14ac:dyDescent="0.2">
      <c r="D188" s="122">
        <f t="shared" si="2"/>
        <v>46480</v>
      </c>
      <c r="E188" s="124"/>
      <c r="F188" s="125"/>
      <c r="H188" s="128"/>
    </row>
    <row r="189" spans="4:8" x14ac:dyDescent="0.2">
      <c r="D189" s="122">
        <f t="shared" si="2"/>
        <v>46481</v>
      </c>
      <c r="E189" s="124"/>
      <c r="F189" s="125"/>
      <c r="H189" s="128"/>
    </row>
    <row r="190" spans="4:8" x14ac:dyDescent="0.2">
      <c r="D190" s="122">
        <f t="shared" si="2"/>
        <v>46482</v>
      </c>
      <c r="E190" s="124"/>
      <c r="F190" s="125"/>
      <c r="H190" s="128"/>
    </row>
    <row r="191" spans="4:8" x14ac:dyDescent="0.2">
      <c r="D191" s="122">
        <f t="shared" si="2"/>
        <v>46483</v>
      </c>
      <c r="E191" s="124"/>
      <c r="F191" s="125"/>
      <c r="H191" s="128"/>
    </row>
    <row r="192" spans="4:8" x14ac:dyDescent="0.2">
      <c r="D192" s="122">
        <f t="shared" si="2"/>
        <v>46484</v>
      </c>
      <c r="E192" s="124"/>
      <c r="F192" s="125"/>
      <c r="H192" s="128"/>
    </row>
    <row r="193" spans="4:8" x14ac:dyDescent="0.2">
      <c r="D193" s="122">
        <f t="shared" si="2"/>
        <v>46485</v>
      </c>
      <c r="E193" s="124"/>
      <c r="F193" s="125"/>
      <c r="H193" s="128"/>
    </row>
    <row r="194" spans="4:8" x14ac:dyDescent="0.2">
      <c r="D194" s="122">
        <f t="shared" si="2"/>
        <v>46486</v>
      </c>
      <c r="E194" s="124"/>
      <c r="F194" s="125"/>
      <c r="H194" s="128"/>
    </row>
    <row r="195" spans="4:8" x14ac:dyDescent="0.2">
      <c r="D195" s="122">
        <f t="shared" si="2"/>
        <v>46487</v>
      </c>
      <c r="E195" s="124"/>
      <c r="F195" s="125"/>
      <c r="H195" s="128"/>
    </row>
    <row r="196" spans="4:8" x14ac:dyDescent="0.2">
      <c r="D196" s="122">
        <f t="shared" si="2"/>
        <v>46488</v>
      </c>
      <c r="E196" s="124"/>
      <c r="F196" s="125"/>
      <c r="H196" s="128"/>
    </row>
    <row r="197" spans="4:8" x14ac:dyDescent="0.2">
      <c r="D197" s="122">
        <f t="shared" si="2"/>
        <v>46489</v>
      </c>
      <c r="E197" s="124"/>
      <c r="F197" s="125"/>
      <c r="H197" s="128"/>
    </row>
    <row r="198" spans="4:8" x14ac:dyDescent="0.2">
      <c r="D198" s="122">
        <f t="shared" ref="D198:D261" si="3">D197+1</f>
        <v>46490</v>
      </c>
      <c r="E198" s="124"/>
      <c r="F198" s="125"/>
      <c r="H198" s="128"/>
    </row>
    <row r="199" spans="4:8" x14ac:dyDescent="0.2">
      <c r="D199" s="122">
        <f t="shared" si="3"/>
        <v>46491</v>
      </c>
      <c r="E199" s="124"/>
      <c r="F199" s="125"/>
      <c r="H199" s="128"/>
    </row>
    <row r="200" spans="4:8" x14ac:dyDescent="0.2">
      <c r="D200" s="122">
        <f t="shared" si="3"/>
        <v>46492</v>
      </c>
      <c r="E200" s="124"/>
      <c r="F200" s="125"/>
      <c r="H200" s="128"/>
    </row>
    <row r="201" spans="4:8" x14ac:dyDescent="0.2">
      <c r="D201" s="122">
        <f t="shared" si="3"/>
        <v>46493</v>
      </c>
      <c r="E201" s="124"/>
      <c r="F201" s="125"/>
      <c r="H201" s="128"/>
    </row>
    <row r="202" spans="4:8" x14ac:dyDescent="0.2">
      <c r="D202" s="122">
        <f t="shared" si="3"/>
        <v>46494</v>
      </c>
      <c r="E202" s="124"/>
      <c r="F202" s="125"/>
      <c r="H202" s="128"/>
    </row>
    <row r="203" spans="4:8" x14ac:dyDescent="0.2">
      <c r="D203" s="122">
        <f t="shared" si="3"/>
        <v>46495</v>
      </c>
      <c r="E203" s="124"/>
      <c r="F203" s="125"/>
      <c r="H203" s="128"/>
    </row>
    <row r="204" spans="4:8" x14ac:dyDescent="0.2">
      <c r="D204" s="122">
        <f t="shared" si="3"/>
        <v>46496</v>
      </c>
      <c r="E204" s="124"/>
      <c r="F204" s="125"/>
      <c r="H204" s="128"/>
    </row>
    <row r="205" spans="4:8" x14ac:dyDescent="0.2">
      <c r="D205" s="122">
        <f t="shared" si="3"/>
        <v>46497</v>
      </c>
      <c r="E205" s="124"/>
      <c r="F205" s="125"/>
      <c r="H205" s="128"/>
    </row>
    <row r="206" spans="4:8" x14ac:dyDescent="0.2">
      <c r="D206" s="122">
        <f t="shared" si="3"/>
        <v>46498</v>
      </c>
      <c r="E206" s="124"/>
      <c r="F206" s="125"/>
      <c r="H206" s="128"/>
    </row>
    <row r="207" spans="4:8" x14ac:dyDescent="0.2">
      <c r="D207" s="122">
        <f t="shared" si="3"/>
        <v>46499</v>
      </c>
      <c r="E207" s="124"/>
      <c r="F207" s="125"/>
      <c r="H207" s="128"/>
    </row>
    <row r="208" spans="4:8" x14ac:dyDescent="0.2">
      <c r="D208" s="122">
        <f t="shared" si="3"/>
        <v>46500</v>
      </c>
      <c r="E208" s="124"/>
      <c r="F208" s="125"/>
      <c r="H208" s="128"/>
    </row>
    <row r="209" spans="4:8" x14ac:dyDescent="0.2">
      <c r="D209" s="122">
        <f t="shared" si="3"/>
        <v>46501</v>
      </c>
      <c r="E209" s="124"/>
      <c r="F209" s="125"/>
      <c r="H209" s="128"/>
    </row>
    <row r="210" spans="4:8" x14ac:dyDescent="0.2">
      <c r="D210" s="122">
        <f t="shared" si="3"/>
        <v>46502</v>
      </c>
      <c r="E210" s="124"/>
      <c r="F210" s="125"/>
      <c r="H210" s="128"/>
    </row>
    <row r="211" spans="4:8" x14ac:dyDescent="0.2">
      <c r="D211" s="122">
        <f t="shared" si="3"/>
        <v>46503</v>
      </c>
      <c r="E211" s="124"/>
      <c r="F211" s="125"/>
      <c r="H211" s="128"/>
    </row>
    <row r="212" spans="4:8" x14ac:dyDescent="0.2">
      <c r="D212" s="122">
        <f t="shared" si="3"/>
        <v>46504</v>
      </c>
      <c r="E212" s="124"/>
      <c r="F212" s="125"/>
      <c r="H212" s="128"/>
    </row>
    <row r="213" spans="4:8" x14ac:dyDescent="0.2">
      <c r="D213" s="122">
        <f t="shared" si="3"/>
        <v>46505</v>
      </c>
      <c r="E213" s="124"/>
      <c r="F213" s="125"/>
      <c r="H213" s="128"/>
    </row>
    <row r="214" spans="4:8" x14ac:dyDescent="0.2">
      <c r="D214" s="122">
        <f t="shared" si="3"/>
        <v>46506</v>
      </c>
      <c r="E214" s="124"/>
      <c r="F214" s="125"/>
      <c r="H214" s="128"/>
    </row>
    <row r="215" spans="4:8" x14ac:dyDescent="0.2">
      <c r="D215" s="122">
        <f t="shared" si="3"/>
        <v>46507</v>
      </c>
      <c r="E215" s="124"/>
      <c r="F215" s="125"/>
      <c r="H215" s="128"/>
    </row>
    <row r="216" spans="4:8" x14ac:dyDescent="0.2">
      <c r="D216" s="122">
        <f t="shared" si="3"/>
        <v>46508</v>
      </c>
      <c r="E216" s="124"/>
      <c r="F216" s="125"/>
      <c r="H216" s="128"/>
    </row>
    <row r="217" spans="4:8" x14ac:dyDescent="0.2">
      <c r="D217" s="122">
        <f t="shared" si="3"/>
        <v>46509</v>
      </c>
      <c r="E217" s="124"/>
      <c r="F217" s="125"/>
      <c r="H217" s="128"/>
    </row>
    <row r="218" spans="4:8" x14ac:dyDescent="0.2">
      <c r="D218" s="122">
        <f t="shared" si="3"/>
        <v>46510</v>
      </c>
      <c r="E218" s="124"/>
      <c r="F218" s="125"/>
      <c r="H218" s="128"/>
    </row>
    <row r="219" spans="4:8" x14ac:dyDescent="0.2">
      <c r="D219" s="122">
        <f t="shared" si="3"/>
        <v>46511</v>
      </c>
      <c r="E219" s="124"/>
      <c r="F219" s="125"/>
      <c r="H219" s="128"/>
    </row>
    <row r="220" spans="4:8" x14ac:dyDescent="0.2">
      <c r="D220" s="122">
        <f t="shared" si="3"/>
        <v>46512</v>
      </c>
      <c r="E220" s="124"/>
      <c r="F220" s="125"/>
      <c r="H220" s="128"/>
    </row>
    <row r="221" spans="4:8" x14ac:dyDescent="0.2">
      <c r="D221" s="122">
        <f t="shared" si="3"/>
        <v>46513</v>
      </c>
      <c r="E221" s="124"/>
      <c r="F221" s="125"/>
      <c r="H221" s="128"/>
    </row>
    <row r="222" spans="4:8" x14ac:dyDescent="0.2">
      <c r="D222" s="122">
        <f t="shared" si="3"/>
        <v>46514</v>
      </c>
      <c r="E222" s="124"/>
      <c r="F222" s="125"/>
      <c r="H222" s="128"/>
    </row>
    <row r="223" spans="4:8" x14ac:dyDescent="0.2">
      <c r="D223" s="122">
        <f t="shared" si="3"/>
        <v>46515</v>
      </c>
      <c r="E223" s="124"/>
      <c r="F223" s="125"/>
      <c r="H223" s="128"/>
    </row>
    <row r="224" spans="4:8" x14ac:dyDescent="0.2">
      <c r="D224" s="122">
        <f t="shared" si="3"/>
        <v>46516</v>
      </c>
      <c r="E224" s="124"/>
      <c r="F224" s="125"/>
      <c r="H224" s="128"/>
    </row>
    <row r="225" spans="4:8" x14ac:dyDescent="0.2">
      <c r="D225" s="122">
        <f t="shared" si="3"/>
        <v>46517</v>
      </c>
      <c r="E225" s="124"/>
      <c r="F225" s="125"/>
      <c r="H225" s="128"/>
    </row>
    <row r="226" spans="4:8" x14ac:dyDescent="0.2">
      <c r="D226" s="122">
        <f t="shared" si="3"/>
        <v>46518</v>
      </c>
      <c r="E226" s="124"/>
      <c r="F226" s="125"/>
      <c r="H226" s="128"/>
    </row>
    <row r="227" spans="4:8" x14ac:dyDescent="0.2">
      <c r="D227" s="122">
        <f t="shared" si="3"/>
        <v>46519</v>
      </c>
      <c r="E227" s="124"/>
      <c r="F227" s="125"/>
      <c r="H227" s="128"/>
    </row>
    <row r="228" spans="4:8" x14ac:dyDescent="0.2">
      <c r="D228" s="122">
        <f t="shared" si="3"/>
        <v>46520</v>
      </c>
      <c r="E228" s="124"/>
      <c r="F228" s="125"/>
      <c r="H228" s="128"/>
    </row>
    <row r="229" spans="4:8" x14ac:dyDescent="0.2">
      <c r="D229" s="122">
        <f t="shared" si="3"/>
        <v>46521</v>
      </c>
      <c r="E229" s="124"/>
      <c r="F229" s="125"/>
      <c r="H229" s="128"/>
    </row>
    <row r="230" spans="4:8" x14ac:dyDescent="0.2">
      <c r="D230" s="122">
        <f t="shared" si="3"/>
        <v>46522</v>
      </c>
      <c r="E230" s="124"/>
      <c r="F230" s="125"/>
      <c r="H230" s="128"/>
    </row>
    <row r="231" spans="4:8" x14ac:dyDescent="0.2">
      <c r="D231" s="122">
        <f t="shared" si="3"/>
        <v>46523</v>
      </c>
      <c r="E231" s="124"/>
      <c r="F231" s="125"/>
      <c r="H231" s="128"/>
    </row>
    <row r="232" spans="4:8" x14ac:dyDescent="0.2">
      <c r="D232" s="122">
        <f t="shared" si="3"/>
        <v>46524</v>
      </c>
      <c r="E232" s="124"/>
      <c r="F232" s="125"/>
      <c r="H232" s="128"/>
    </row>
    <row r="233" spans="4:8" x14ac:dyDescent="0.2">
      <c r="D233" s="122">
        <f t="shared" si="3"/>
        <v>46525</v>
      </c>
      <c r="E233" s="124"/>
      <c r="F233" s="125"/>
      <c r="H233" s="128"/>
    </row>
    <row r="234" spans="4:8" x14ac:dyDescent="0.2">
      <c r="D234" s="122">
        <f t="shared" si="3"/>
        <v>46526</v>
      </c>
      <c r="E234" s="124"/>
      <c r="F234" s="125"/>
      <c r="H234" s="128"/>
    </row>
    <row r="235" spans="4:8" x14ac:dyDescent="0.2">
      <c r="D235" s="122">
        <f t="shared" si="3"/>
        <v>46527</v>
      </c>
      <c r="E235" s="124"/>
      <c r="F235" s="125"/>
      <c r="H235" s="128"/>
    </row>
    <row r="236" spans="4:8" x14ac:dyDescent="0.2">
      <c r="D236" s="122">
        <f t="shared" si="3"/>
        <v>46528</v>
      </c>
      <c r="E236" s="124"/>
      <c r="F236" s="125"/>
      <c r="H236" s="128"/>
    </row>
    <row r="237" spans="4:8" x14ac:dyDescent="0.2">
      <c r="D237" s="122">
        <f t="shared" si="3"/>
        <v>46529</v>
      </c>
      <c r="E237" s="124"/>
      <c r="F237" s="125"/>
      <c r="H237" s="128"/>
    </row>
    <row r="238" spans="4:8" x14ac:dyDescent="0.2">
      <c r="D238" s="122">
        <f t="shared" si="3"/>
        <v>46530</v>
      </c>
      <c r="E238" s="124"/>
      <c r="F238" s="125"/>
      <c r="H238" s="128"/>
    </row>
    <row r="239" spans="4:8" x14ac:dyDescent="0.2">
      <c r="D239" s="122">
        <f t="shared" si="3"/>
        <v>46531</v>
      </c>
      <c r="E239" s="124"/>
      <c r="F239" s="125"/>
      <c r="H239" s="128"/>
    </row>
    <row r="240" spans="4:8" x14ac:dyDescent="0.2">
      <c r="D240" s="122">
        <f t="shared" si="3"/>
        <v>46532</v>
      </c>
      <c r="E240" s="124"/>
      <c r="F240" s="125"/>
      <c r="H240" s="128"/>
    </row>
    <row r="241" spans="4:8" x14ac:dyDescent="0.2">
      <c r="D241" s="122">
        <f t="shared" si="3"/>
        <v>46533</v>
      </c>
      <c r="E241" s="124"/>
      <c r="F241" s="125"/>
      <c r="H241" s="128"/>
    </row>
    <row r="242" spans="4:8" x14ac:dyDescent="0.2">
      <c r="D242" s="122">
        <f t="shared" si="3"/>
        <v>46534</v>
      </c>
      <c r="E242" s="124"/>
      <c r="F242" s="125"/>
      <c r="H242" s="128"/>
    </row>
    <row r="243" spans="4:8" x14ac:dyDescent="0.2">
      <c r="D243" s="122">
        <f t="shared" si="3"/>
        <v>46535</v>
      </c>
      <c r="E243" s="124"/>
      <c r="F243" s="125"/>
      <c r="H243" s="128"/>
    </row>
    <row r="244" spans="4:8" x14ac:dyDescent="0.2">
      <c r="D244" s="122">
        <f t="shared" si="3"/>
        <v>46536</v>
      </c>
      <c r="E244" s="124"/>
      <c r="F244" s="125"/>
      <c r="H244" s="128"/>
    </row>
    <row r="245" spans="4:8" x14ac:dyDescent="0.2">
      <c r="D245" s="122">
        <f t="shared" si="3"/>
        <v>46537</v>
      </c>
      <c r="E245" s="124"/>
      <c r="F245" s="125"/>
      <c r="H245" s="128"/>
    </row>
    <row r="246" spans="4:8" x14ac:dyDescent="0.2">
      <c r="D246" s="122">
        <f t="shared" si="3"/>
        <v>46538</v>
      </c>
      <c r="E246" s="124"/>
      <c r="F246" s="125"/>
      <c r="H246" s="128"/>
    </row>
    <row r="247" spans="4:8" x14ac:dyDescent="0.2">
      <c r="D247" s="122">
        <f t="shared" si="3"/>
        <v>46539</v>
      </c>
      <c r="E247" s="124"/>
      <c r="F247" s="125"/>
      <c r="H247" s="128"/>
    </row>
    <row r="248" spans="4:8" x14ac:dyDescent="0.2">
      <c r="D248" s="122">
        <f t="shared" si="3"/>
        <v>46540</v>
      </c>
      <c r="E248" s="124"/>
      <c r="F248" s="125"/>
      <c r="H248" s="128"/>
    </row>
    <row r="249" spans="4:8" x14ac:dyDescent="0.2">
      <c r="D249" s="122">
        <f t="shared" si="3"/>
        <v>46541</v>
      </c>
      <c r="E249" s="124"/>
      <c r="F249" s="125"/>
      <c r="H249" s="128"/>
    </row>
    <row r="250" spans="4:8" x14ac:dyDescent="0.2">
      <c r="D250" s="122">
        <f t="shared" si="3"/>
        <v>46542</v>
      </c>
      <c r="E250" s="124"/>
      <c r="F250" s="125"/>
      <c r="H250" s="128"/>
    </row>
    <row r="251" spans="4:8" x14ac:dyDescent="0.2">
      <c r="D251" s="122">
        <f t="shared" si="3"/>
        <v>46543</v>
      </c>
      <c r="E251" s="124"/>
      <c r="F251" s="125"/>
      <c r="H251" s="128"/>
    </row>
    <row r="252" spans="4:8" x14ac:dyDescent="0.2">
      <c r="D252" s="122">
        <f t="shared" si="3"/>
        <v>46544</v>
      </c>
      <c r="E252" s="124"/>
      <c r="F252" s="125"/>
      <c r="H252" s="128"/>
    </row>
    <row r="253" spans="4:8" x14ac:dyDescent="0.2">
      <c r="D253" s="122">
        <f t="shared" si="3"/>
        <v>46545</v>
      </c>
      <c r="E253" s="124"/>
      <c r="F253" s="125"/>
      <c r="H253" s="128"/>
    </row>
    <row r="254" spans="4:8" x14ac:dyDescent="0.2">
      <c r="D254" s="122">
        <f t="shared" si="3"/>
        <v>46546</v>
      </c>
      <c r="E254" s="124"/>
      <c r="F254" s="125"/>
      <c r="H254" s="128"/>
    </row>
    <row r="255" spans="4:8" x14ac:dyDescent="0.2">
      <c r="D255" s="122">
        <f t="shared" si="3"/>
        <v>46547</v>
      </c>
      <c r="E255" s="124"/>
      <c r="F255" s="125"/>
      <c r="H255" s="128"/>
    </row>
    <row r="256" spans="4:8" x14ac:dyDescent="0.2">
      <c r="D256" s="122">
        <f t="shared" si="3"/>
        <v>46548</v>
      </c>
      <c r="E256" s="124"/>
      <c r="F256" s="125"/>
      <c r="H256" s="128"/>
    </row>
    <row r="257" spans="4:8" x14ac:dyDescent="0.2">
      <c r="D257" s="122">
        <f t="shared" si="3"/>
        <v>46549</v>
      </c>
      <c r="E257" s="124"/>
      <c r="F257" s="125"/>
      <c r="H257" s="128"/>
    </row>
    <row r="258" spans="4:8" x14ac:dyDescent="0.2">
      <c r="D258" s="122">
        <f t="shared" si="3"/>
        <v>46550</v>
      </c>
      <c r="E258" s="124"/>
      <c r="F258" s="125"/>
      <c r="H258" s="128"/>
    </row>
    <row r="259" spans="4:8" x14ac:dyDescent="0.2">
      <c r="D259" s="122">
        <f t="shared" si="3"/>
        <v>46551</v>
      </c>
      <c r="E259" s="124"/>
      <c r="F259" s="125"/>
      <c r="H259" s="128"/>
    </row>
    <row r="260" spans="4:8" x14ac:dyDescent="0.2">
      <c r="D260" s="122">
        <f t="shared" si="3"/>
        <v>46552</v>
      </c>
      <c r="E260" s="124"/>
      <c r="F260" s="125"/>
      <c r="H260" s="128"/>
    </row>
    <row r="261" spans="4:8" x14ac:dyDescent="0.2">
      <c r="D261" s="122">
        <f t="shared" si="3"/>
        <v>46553</v>
      </c>
      <c r="E261" s="124"/>
      <c r="F261" s="125"/>
      <c r="H261" s="128"/>
    </row>
    <row r="262" spans="4:8" x14ac:dyDescent="0.2">
      <c r="D262" s="122">
        <f t="shared" ref="D262:D325" si="4">D261+1</f>
        <v>46554</v>
      </c>
      <c r="E262" s="124"/>
      <c r="F262" s="125"/>
      <c r="H262" s="128"/>
    </row>
    <row r="263" spans="4:8" x14ac:dyDescent="0.2">
      <c r="D263" s="122">
        <f t="shared" si="4"/>
        <v>46555</v>
      </c>
      <c r="E263" s="124"/>
      <c r="F263" s="125"/>
      <c r="H263" s="128"/>
    </row>
    <row r="264" spans="4:8" x14ac:dyDescent="0.2">
      <c r="D264" s="122">
        <f t="shared" si="4"/>
        <v>46556</v>
      </c>
      <c r="E264" s="124"/>
      <c r="F264" s="125"/>
      <c r="H264" s="128"/>
    </row>
    <row r="265" spans="4:8" x14ac:dyDescent="0.2">
      <c r="D265" s="122">
        <f t="shared" si="4"/>
        <v>46557</v>
      </c>
      <c r="E265" s="124"/>
      <c r="F265" s="125"/>
      <c r="H265" s="128"/>
    </row>
    <row r="266" spans="4:8" x14ac:dyDescent="0.2">
      <c r="D266" s="122">
        <f t="shared" si="4"/>
        <v>46558</v>
      </c>
      <c r="E266" s="124"/>
      <c r="F266" s="125"/>
      <c r="H266" s="128"/>
    </row>
    <row r="267" spans="4:8" x14ac:dyDescent="0.2">
      <c r="D267" s="122">
        <f t="shared" si="4"/>
        <v>46559</v>
      </c>
      <c r="E267" s="124"/>
      <c r="F267" s="125"/>
      <c r="H267" s="128"/>
    </row>
    <row r="268" spans="4:8" x14ac:dyDescent="0.2">
      <c r="D268" s="122">
        <f t="shared" si="4"/>
        <v>46560</v>
      </c>
      <c r="E268" s="124"/>
      <c r="F268" s="125"/>
      <c r="H268" s="128"/>
    </row>
    <row r="269" spans="4:8" x14ac:dyDescent="0.2">
      <c r="D269" s="122">
        <f t="shared" si="4"/>
        <v>46561</v>
      </c>
      <c r="E269" s="124"/>
      <c r="F269" s="125"/>
      <c r="H269" s="128"/>
    </row>
    <row r="270" spans="4:8" x14ac:dyDescent="0.2">
      <c r="D270" s="122">
        <f t="shared" si="4"/>
        <v>46562</v>
      </c>
      <c r="E270" s="124"/>
      <c r="F270" s="125"/>
      <c r="H270" s="128"/>
    </row>
    <row r="271" spans="4:8" x14ac:dyDescent="0.2">
      <c r="D271" s="122">
        <f t="shared" si="4"/>
        <v>46563</v>
      </c>
      <c r="E271" s="124"/>
      <c r="F271" s="125"/>
      <c r="H271" s="128"/>
    </row>
    <row r="272" spans="4:8" x14ac:dyDescent="0.2">
      <c r="D272" s="122">
        <f t="shared" si="4"/>
        <v>46564</v>
      </c>
      <c r="E272" s="124"/>
      <c r="F272" s="125"/>
      <c r="H272" s="128"/>
    </row>
    <row r="273" spans="4:8" x14ac:dyDescent="0.2">
      <c r="D273" s="122">
        <f t="shared" si="4"/>
        <v>46565</v>
      </c>
      <c r="E273" s="124"/>
      <c r="F273" s="125"/>
      <c r="H273" s="128"/>
    </row>
    <row r="274" spans="4:8" x14ac:dyDescent="0.2">
      <c r="D274" s="122">
        <f t="shared" si="4"/>
        <v>46566</v>
      </c>
      <c r="E274" s="124"/>
      <c r="F274" s="125"/>
      <c r="H274" s="128"/>
    </row>
    <row r="275" spans="4:8" x14ac:dyDescent="0.2">
      <c r="D275" s="122">
        <f t="shared" si="4"/>
        <v>46567</v>
      </c>
      <c r="E275" s="124"/>
      <c r="F275" s="125"/>
      <c r="H275" s="128"/>
    </row>
    <row r="276" spans="4:8" x14ac:dyDescent="0.2">
      <c r="D276" s="122">
        <f t="shared" si="4"/>
        <v>46568</v>
      </c>
      <c r="E276" s="124"/>
      <c r="F276" s="125"/>
      <c r="H276" s="128"/>
    </row>
    <row r="277" spans="4:8" x14ac:dyDescent="0.2">
      <c r="D277" s="122">
        <f t="shared" si="4"/>
        <v>46569</v>
      </c>
      <c r="E277" s="124"/>
      <c r="F277" s="125"/>
      <c r="H277" s="128"/>
    </row>
    <row r="278" spans="4:8" x14ac:dyDescent="0.2">
      <c r="D278" s="122">
        <f t="shared" si="4"/>
        <v>46570</v>
      </c>
      <c r="E278" s="124"/>
      <c r="F278" s="125"/>
      <c r="H278" s="128"/>
    </row>
    <row r="279" spans="4:8" x14ac:dyDescent="0.2">
      <c r="D279" s="122">
        <f t="shared" si="4"/>
        <v>46571</v>
      </c>
      <c r="E279" s="124"/>
      <c r="F279" s="125"/>
      <c r="H279" s="128"/>
    </row>
    <row r="280" spans="4:8" x14ac:dyDescent="0.2">
      <c r="D280" s="122">
        <f t="shared" si="4"/>
        <v>46572</v>
      </c>
      <c r="E280" s="124"/>
      <c r="F280" s="125"/>
      <c r="H280" s="128"/>
    </row>
    <row r="281" spans="4:8" x14ac:dyDescent="0.2">
      <c r="D281" s="122">
        <f t="shared" si="4"/>
        <v>46573</v>
      </c>
      <c r="E281" s="124"/>
      <c r="F281" s="125"/>
      <c r="H281" s="128"/>
    </row>
    <row r="282" spans="4:8" x14ac:dyDescent="0.2">
      <c r="D282" s="122">
        <f t="shared" si="4"/>
        <v>46574</v>
      </c>
      <c r="E282" s="124"/>
      <c r="F282" s="125"/>
      <c r="H282" s="128"/>
    </row>
    <row r="283" spans="4:8" x14ac:dyDescent="0.2">
      <c r="D283" s="122">
        <f t="shared" si="4"/>
        <v>46575</v>
      </c>
      <c r="E283" s="124"/>
      <c r="F283" s="125"/>
      <c r="H283" s="128"/>
    </row>
    <row r="284" spans="4:8" x14ac:dyDescent="0.2">
      <c r="D284" s="122">
        <f t="shared" si="4"/>
        <v>46576</v>
      </c>
      <c r="E284" s="124"/>
      <c r="F284" s="125"/>
      <c r="H284" s="128"/>
    </row>
    <row r="285" spans="4:8" x14ac:dyDescent="0.2">
      <c r="D285" s="122">
        <f t="shared" si="4"/>
        <v>46577</v>
      </c>
      <c r="E285" s="124"/>
      <c r="F285" s="125"/>
      <c r="H285" s="128"/>
    </row>
    <row r="286" spans="4:8" x14ac:dyDescent="0.2">
      <c r="D286" s="122">
        <f t="shared" si="4"/>
        <v>46578</v>
      </c>
      <c r="E286" s="124"/>
      <c r="F286" s="125"/>
      <c r="H286" s="128"/>
    </row>
    <row r="287" spans="4:8" x14ac:dyDescent="0.2">
      <c r="D287" s="122">
        <f t="shared" si="4"/>
        <v>46579</v>
      </c>
      <c r="E287" s="124"/>
      <c r="F287" s="125"/>
      <c r="H287" s="128"/>
    </row>
    <row r="288" spans="4:8" x14ac:dyDescent="0.2">
      <c r="D288" s="122">
        <f t="shared" si="4"/>
        <v>46580</v>
      </c>
      <c r="E288" s="124"/>
      <c r="F288" s="125"/>
      <c r="H288" s="128"/>
    </row>
    <row r="289" spans="4:8" x14ac:dyDescent="0.2">
      <c r="D289" s="122">
        <f t="shared" si="4"/>
        <v>46581</v>
      </c>
      <c r="E289" s="124"/>
      <c r="F289" s="125"/>
      <c r="H289" s="128"/>
    </row>
    <row r="290" spans="4:8" x14ac:dyDescent="0.2">
      <c r="D290" s="122">
        <f t="shared" si="4"/>
        <v>46582</v>
      </c>
      <c r="E290" s="124"/>
      <c r="F290" s="125"/>
      <c r="H290" s="128"/>
    </row>
    <row r="291" spans="4:8" x14ac:dyDescent="0.2">
      <c r="D291" s="122">
        <f t="shared" si="4"/>
        <v>46583</v>
      </c>
      <c r="E291" s="124"/>
      <c r="F291" s="125"/>
      <c r="H291" s="128"/>
    </row>
    <row r="292" spans="4:8" x14ac:dyDescent="0.2">
      <c r="D292" s="122">
        <f t="shared" si="4"/>
        <v>46584</v>
      </c>
      <c r="E292" s="124"/>
      <c r="F292" s="125"/>
      <c r="H292" s="128"/>
    </row>
    <row r="293" spans="4:8" x14ac:dyDescent="0.2">
      <c r="D293" s="122">
        <f t="shared" si="4"/>
        <v>46585</v>
      </c>
      <c r="E293" s="124"/>
      <c r="F293" s="125"/>
      <c r="H293" s="128"/>
    </row>
    <row r="294" spans="4:8" x14ac:dyDescent="0.2">
      <c r="D294" s="122">
        <f t="shared" si="4"/>
        <v>46586</v>
      </c>
      <c r="E294" s="124"/>
      <c r="F294" s="125"/>
      <c r="H294" s="128"/>
    </row>
    <row r="295" spans="4:8" x14ac:dyDescent="0.2">
      <c r="D295" s="122">
        <f t="shared" si="4"/>
        <v>46587</v>
      </c>
      <c r="E295" s="124"/>
      <c r="F295" s="125"/>
      <c r="H295" s="128"/>
    </row>
    <row r="296" spans="4:8" x14ac:dyDescent="0.2">
      <c r="D296" s="122">
        <f t="shared" si="4"/>
        <v>46588</v>
      </c>
      <c r="E296" s="124"/>
      <c r="F296" s="125"/>
      <c r="H296" s="128"/>
    </row>
    <row r="297" spans="4:8" x14ac:dyDescent="0.2">
      <c r="D297" s="122">
        <f t="shared" si="4"/>
        <v>46589</v>
      </c>
      <c r="E297" s="124"/>
      <c r="F297" s="125"/>
      <c r="H297" s="128"/>
    </row>
    <row r="298" spans="4:8" x14ac:dyDescent="0.2">
      <c r="D298" s="122">
        <f t="shared" si="4"/>
        <v>46590</v>
      </c>
      <c r="E298" s="124"/>
      <c r="F298" s="125"/>
      <c r="H298" s="128"/>
    </row>
    <row r="299" spans="4:8" x14ac:dyDescent="0.2">
      <c r="D299" s="122">
        <f t="shared" si="4"/>
        <v>46591</v>
      </c>
      <c r="E299" s="124"/>
      <c r="F299" s="125"/>
      <c r="H299" s="128"/>
    </row>
    <row r="300" spans="4:8" x14ac:dyDescent="0.2">
      <c r="D300" s="122">
        <f t="shared" si="4"/>
        <v>46592</v>
      </c>
      <c r="E300" s="124"/>
      <c r="F300" s="125"/>
      <c r="H300" s="128"/>
    </row>
    <row r="301" spans="4:8" x14ac:dyDescent="0.2">
      <c r="D301" s="122">
        <f t="shared" si="4"/>
        <v>46593</v>
      </c>
      <c r="E301" s="124"/>
      <c r="F301" s="125"/>
      <c r="H301" s="128"/>
    </row>
    <row r="302" spans="4:8" x14ac:dyDescent="0.2">
      <c r="D302" s="122">
        <f t="shared" si="4"/>
        <v>46594</v>
      </c>
      <c r="E302" s="124"/>
      <c r="F302" s="125"/>
      <c r="H302" s="128"/>
    </row>
    <row r="303" spans="4:8" x14ac:dyDescent="0.2">
      <c r="D303" s="122">
        <f t="shared" si="4"/>
        <v>46595</v>
      </c>
      <c r="E303" s="124"/>
      <c r="F303" s="125"/>
      <c r="H303" s="128"/>
    </row>
    <row r="304" spans="4:8" x14ac:dyDescent="0.2">
      <c r="D304" s="122">
        <f t="shared" si="4"/>
        <v>46596</v>
      </c>
      <c r="E304" s="124"/>
      <c r="F304" s="125"/>
      <c r="H304" s="128"/>
    </row>
    <row r="305" spans="4:8" x14ac:dyDescent="0.2">
      <c r="D305" s="122">
        <f t="shared" si="4"/>
        <v>46597</v>
      </c>
      <c r="E305" s="124"/>
      <c r="F305" s="125"/>
      <c r="H305" s="128"/>
    </row>
    <row r="306" spans="4:8" x14ac:dyDescent="0.2">
      <c r="D306" s="122">
        <f t="shared" si="4"/>
        <v>46598</v>
      </c>
      <c r="E306" s="124"/>
      <c r="F306" s="125"/>
      <c r="H306" s="128"/>
    </row>
    <row r="307" spans="4:8" x14ac:dyDescent="0.2">
      <c r="D307" s="122">
        <f t="shared" si="4"/>
        <v>46599</v>
      </c>
      <c r="E307" s="124"/>
      <c r="F307" s="125"/>
      <c r="H307" s="128"/>
    </row>
    <row r="308" spans="4:8" x14ac:dyDescent="0.2">
      <c r="D308" s="122">
        <f t="shared" si="4"/>
        <v>46600</v>
      </c>
      <c r="E308" s="124"/>
      <c r="F308" s="125"/>
      <c r="H308" s="128"/>
    </row>
    <row r="309" spans="4:8" x14ac:dyDescent="0.2">
      <c r="D309" s="122">
        <f t="shared" si="4"/>
        <v>46601</v>
      </c>
      <c r="E309" s="124"/>
      <c r="F309" s="125"/>
      <c r="H309" s="128"/>
    </row>
    <row r="310" spans="4:8" x14ac:dyDescent="0.2">
      <c r="D310" s="122">
        <f t="shared" si="4"/>
        <v>46602</v>
      </c>
      <c r="E310" s="124"/>
      <c r="F310" s="125"/>
      <c r="H310" s="128"/>
    </row>
    <row r="311" spans="4:8" x14ac:dyDescent="0.2">
      <c r="D311" s="122">
        <f t="shared" si="4"/>
        <v>46603</v>
      </c>
      <c r="E311" s="124"/>
      <c r="F311" s="125"/>
      <c r="H311" s="128"/>
    </row>
    <row r="312" spans="4:8" x14ac:dyDescent="0.2">
      <c r="D312" s="122">
        <f t="shared" si="4"/>
        <v>46604</v>
      </c>
      <c r="E312" s="124"/>
      <c r="F312" s="125"/>
      <c r="H312" s="128"/>
    </row>
    <row r="313" spans="4:8" x14ac:dyDescent="0.2">
      <c r="D313" s="122">
        <f t="shared" si="4"/>
        <v>46605</v>
      </c>
      <c r="E313" s="124"/>
      <c r="F313" s="125"/>
      <c r="H313" s="128"/>
    </row>
    <row r="314" spans="4:8" x14ac:dyDescent="0.2">
      <c r="D314" s="122">
        <f t="shared" si="4"/>
        <v>46606</v>
      </c>
      <c r="E314" s="124"/>
      <c r="F314" s="125"/>
      <c r="H314" s="128"/>
    </row>
    <row r="315" spans="4:8" x14ac:dyDescent="0.2">
      <c r="D315" s="122">
        <f t="shared" si="4"/>
        <v>46607</v>
      </c>
      <c r="E315" s="124"/>
      <c r="F315" s="125"/>
      <c r="H315" s="128"/>
    </row>
    <row r="316" spans="4:8" x14ac:dyDescent="0.2">
      <c r="D316" s="122">
        <f t="shared" si="4"/>
        <v>46608</v>
      </c>
      <c r="E316" s="124"/>
      <c r="F316" s="125"/>
      <c r="H316" s="128"/>
    </row>
    <row r="317" spans="4:8" x14ac:dyDescent="0.2">
      <c r="D317" s="122">
        <f t="shared" si="4"/>
        <v>46609</v>
      </c>
      <c r="E317" s="124"/>
      <c r="F317" s="125"/>
      <c r="H317" s="128"/>
    </row>
    <row r="318" spans="4:8" x14ac:dyDescent="0.2">
      <c r="D318" s="122">
        <f t="shared" si="4"/>
        <v>46610</v>
      </c>
      <c r="E318" s="124"/>
      <c r="F318" s="125"/>
      <c r="H318" s="128"/>
    </row>
    <row r="319" spans="4:8" x14ac:dyDescent="0.2">
      <c r="D319" s="122">
        <f t="shared" si="4"/>
        <v>46611</v>
      </c>
      <c r="E319" s="124"/>
      <c r="F319" s="125"/>
      <c r="H319" s="128"/>
    </row>
    <row r="320" spans="4:8" x14ac:dyDescent="0.2">
      <c r="D320" s="122">
        <f t="shared" si="4"/>
        <v>46612</v>
      </c>
      <c r="E320" s="124"/>
      <c r="F320" s="125"/>
      <c r="H320" s="128"/>
    </row>
    <row r="321" spans="4:8" x14ac:dyDescent="0.2">
      <c r="D321" s="122">
        <f t="shared" si="4"/>
        <v>46613</v>
      </c>
      <c r="E321" s="124"/>
      <c r="F321" s="125"/>
      <c r="H321" s="128"/>
    </row>
    <row r="322" spans="4:8" x14ac:dyDescent="0.2">
      <c r="D322" s="122">
        <f t="shared" si="4"/>
        <v>46614</v>
      </c>
      <c r="E322" s="124"/>
      <c r="F322" s="125"/>
      <c r="H322" s="128"/>
    </row>
    <row r="323" spans="4:8" x14ac:dyDescent="0.2">
      <c r="D323" s="122">
        <f t="shared" si="4"/>
        <v>46615</v>
      </c>
      <c r="E323" s="124"/>
      <c r="F323" s="125"/>
      <c r="H323" s="128"/>
    </row>
    <row r="324" spans="4:8" x14ac:dyDescent="0.2">
      <c r="D324" s="122">
        <f t="shared" si="4"/>
        <v>46616</v>
      </c>
      <c r="E324" s="124"/>
      <c r="F324" s="125"/>
      <c r="H324" s="128"/>
    </row>
    <row r="325" spans="4:8" x14ac:dyDescent="0.2">
      <c r="D325" s="122">
        <f t="shared" si="4"/>
        <v>46617</v>
      </c>
      <c r="E325" s="124"/>
      <c r="F325" s="125"/>
      <c r="H325" s="128"/>
    </row>
    <row r="326" spans="4:8" x14ac:dyDescent="0.2">
      <c r="D326" s="122">
        <f t="shared" ref="D326:D369" si="5">D325+1</f>
        <v>46618</v>
      </c>
      <c r="E326" s="124"/>
      <c r="F326" s="125"/>
      <c r="H326" s="128"/>
    </row>
    <row r="327" spans="4:8" x14ac:dyDescent="0.2">
      <c r="D327" s="122">
        <f t="shared" si="5"/>
        <v>46619</v>
      </c>
      <c r="E327" s="124"/>
      <c r="F327" s="125"/>
      <c r="H327" s="128"/>
    </row>
    <row r="328" spans="4:8" x14ac:dyDescent="0.2">
      <c r="D328" s="122">
        <f t="shared" si="5"/>
        <v>46620</v>
      </c>
      <c r="E328" s="124"/>
      <c r="F328" s="125"/>
      <c r="H328" s="128"/>
    </row>
    <row r="329" spans="4:8" x14ac:dyDescent="0.2">
      <c r="D329" s="122">
        <f t="shared" si="5"/>
        <v>46621</v>
      </c>
      <c r="E329" s="124"/>
      <c r="F329" s="125"/>
      <c r="H329" s="128"/>
    </row>
    <row r="330" spans="4:8" x14ac:dyDescent="0.2">
      <c r="D330" s="122">
        <f t="shared" si="5"/>
        <v>46622</v>
      </c>
      <c r="E330" s="124"/>
      <c r="F330" s="125"/>
      <c r="H330" s="128"/>
    </row>
    <row r="331" spans="4:8" x14ac:dyDescent="0.2">
      <c r="D331" s="122">
        <f t="shared" si="5"/>
        <v>46623</v>
      </c>
      <c r="E331" s="124"/>
      <c r="F331" s="125"/>
      <c r="H331" s="128"/>
    </row>
    <row r="332" spans="4:8" x14ac:dyDescent="0.2">
      <c r="D332" s="122">
        <f t="shared" si="5"/>
        <v>46624</v>
      </c>
      <c r="E332" s="124"/>
      <c r="F332" s="125"/>
      <c r="H332" s="128"/>
    </row>
    <row r="333" spans="4:8" x14ac:dyDescent="0.2">
      <c r="D333" s="122">
        <f t="shared" si="5"/>
        <v>46625</v>
      </c>
      <c r="E333" s="124"/>
      <c r="F333" s="125"/>
      <c r="H333" s="128"/>
    </row>
    <row r="334" spans="4:8" x14ac:dyDescent="0.2">
      <c r="D334" s="122">
        <f t="shared" si="5"/>
        <v>46626</v>
      </c>
      <c r="E334" s="124"/>
      <c r="F334" s="125"/>
      <c r="H334" s="128"/>
    </row>
    <row r="335" spans="4:8" x14ac:dyDescent="0.2">
      <c r="D335" s="122">
        <f t="shared" si="5"/>
        <v>46627</v>
      </c>
      <c r="E335" s="124"/>
      <c r="F335" s="125"/>
      <c r="H335" s="128"/>
    </row>
    <row r="336" spans="4:8" x14ac:dyDescent="0.2">
      <c r="D336" s="122">
        <f t="shared" si="5"/>
        <v>46628</v>
      </c>
      <c r="E336" s="124"/>
      <c r="F336" s="125"/>
      <c r="H336" s="128"/>
    </row>
    <row r="337" spans="4:8" x14ac:dyDescent="0.2">
      <c r="D337" s="122">
        <f t="shared" si="5"/>
        <v>46629</v>
      </c>
      <c r="E337" s="124"/>
      <c r="F337" s="125"/>
      <c r="H337" s="128"/>
    </row>
    <row r="338" spans="4:8" x14ac:dyDescent="0.2">
      <c r="D338" s="122">
        <f t="shared" si="5"/>
        <v>46630</v>
      </c>
      <c r="E338" s="124"/>
      <c r="F338" s="125"/>
      <c r="H338" s="128"/>
    </row>
    <row r="339" spans="4:8" x14ac:dyDescent="0.2">
      <c r="D339" s="122">
        <f t="shared" si="5"/>
        <v>46631</v>
      </c>
      <c r="E339" s="124"/>
      <c r="F339" s="125"/>
      <c r="H339" s="128"/>
    </row>
    <row r="340" spans="4:8" x14ac:dyDescent="0.2">
      <c r="D340" s="122">
        <f t="shared" si="5"/>
        <v>46632</v>
      </c>
      <c r="E340" s="124"/>
      <c r="F340" s="125"/>
      <c r="H340" s="128"/>
    </row>
    <row r="341" spans="4:8" x14ac:dyDescent="0.2">
      <c r="D341" s="122">
        <f t="shared" si="5"/>
        <v>46633</v>
      </c>
      <c r="E341" s="124"/>
      <c r="F341" s="125"/>
      <c r="H341" s="128"/>
    </row>
    <row r="342" spans="4:8" x14ac:dyDescent="0.2">
      <c r="D342" s="122">
        <f t="shared" si="5"/>
        <v>46634</v>
      </c>
      <c r="E342" s="124"/>
      <c r="F342" s="125"/>
      <c r="H342" s="128"/>
    </row>
    <row r="343" spans="4:8" x14ac:dyDescent="0.2">
      <c r="D343" s="122">
        <f t="shared" si="5"/>
        <v>46635</v>
      </c>
      <c r="E343" s="124"/>
      <c r="F343" s="125"/>
      <c r="H343" s="128"/>
    </row>
    <row r="344" spans="4:8" x14ac:dyDescent="0.2">
      <c r="D344" s="122">
        <f t="shared" si="5"/>
        <v>46636</v>
      </c>
      <c r="E344" s="124"/>
      <c r="F344" s="125"/>
      <c r="H344" s="128"/>
    </row>
    <row r="345" spans="4:8" x14ac:dyDescent="0.2">
      <c r="D345" s="122">
        <f t="shared" si="5"/>
        <v>46637</v>
      </c>
      <c r="E345" s="124"/>
      <c r="F345" s="125"/>
      <c r="H345" s="128"/>
    </row>
    <row r="346" spans="4:8" x14ac:dyDescent="0.2">
      <c r="D346" s="122">
        <f t="shared" si="5"/>
        <v>46638</v>
      </c>
      <c r="E346" s="124"/>
      <c r="F346" s="125"/>
      <c r="H346" s="128"/>
    </row>
    <row r="347" spans="4:8" x14ac:dyDescent="0.2">
      <c r="D347" s="122">
        <f t="shared" si="5"/>
        <v>46639</v>
      </c>
      <c r="E347" s="124"/>
      <c r="F347" s="125"/>
      <c r="H347" s="128"/>
    </row>
    <row r="348" spans="4:8" x14ac:dyDescent="0.2">
      <c r="D348" s="122">
        <f t="shared" si="5"/>
        <v>46640</v>
      </c>
      <c r="E348" s="124"/>
      <c r="F348" s="125"/>
      <c r="H348" s="128"/>
    </row>
    <row r="349" spans="4:8" x14ac:dyDescent="0.2">
      <c r="D349" s="122">
        <f t="shared" si="5"/>
        <v>46641</v>
      </c>
      <c r="E349" s="124"/>
      <c r="F349" s="125"/>
      <c r="H349" s="128"/>
    </row>
    <row r="350" spans="4:8" x14ac:dyDescent="0.2">
      <c r="D350" s="122">
        <f t="shared" si="5"/>
        <v>46642</v>
      </c>
      <c r="E350" s="124"/>
      <c r="F350" s="125"/>
      <c r="H350" s="128"/>
    </row>
    <row r="351" spans="4:8" x14ac:dyDescent="0.2">
      <c r="D351" s="122">
        <f t="shared" si="5"/>
        <v>46643</v>
      </c>
      <c r="E351" s="124"/>
      <c r="F351" s="125"/>
      <c r="H351" s="128"/>
    </row>
    <row r="352" spans="4:8" x14ac:dyDescent="0.2">
      <c r="D352" s="122">
        <f t="shared" si="5"/>
        <v>46644</v>
      </c>
      <c r="E352" s="124"/>
      <c r="F352" s="125"/>
      <c r="H352" s="128"/>
    </row>
    <row r="353" spans="4:8" x14ac:dyDescent="0.2">
      <c r="D353" s="122">
        <f t="shared" si="5"/>
        <v>46645</v>
      </c>
      <c r="E353" s="124"/>
      <c r="F353" s="125"/>
      <c r="H353" s="128"/>
    </row>
    <row r="354" spans="4:8" x14ac:dyDescent="0.2">
      <c r="D354" s="122">
        <f t="shared" si="5"/>
        <v>46646</v>
      </c>
      <c r="E354" s="124"/>
      <c r="F354" s="125"/>
      <c r="H354" s="128"/>
    </row>
    <row r="355" spans="4:8" x14ac:dyDescent="0.2">
      <c r="D355" s="122">
        <f t="shared" si="5"/>
        <v>46647</v>
      </c>
      <c r="E355" s="124"/>
      <c r="F355" s="125"/>
      <c r="H355" s="128"/>
    </row>
    <row r="356" spans="4:8" x14ac:dyDescent="0.2">
      <c r="D356" s="122">
        <f t="shared" si="5"/>
        <v>46648</v>
      </c>
      <c r="E356" s="124"/>
      <c r="F356" s="125"/>
      <c r="H356" s="128"/>
    </row>
    <row r="357" spans="4:8" x14ac:dyDescent="0.2">
      <c r="D357" s="122">
        <f t="shared" si="5"/>
        <v>46649</v>
      </c>
      <c r="E357" s="124"/>
      <c r="F357" s="125"/>
      <c r="H357" s="128"/>
    </row>
    <row r="358" spans="4:8" x14ac:dyDescent="0.2">
      <c r="D358" s="122">
        <f t="shared" si="5"/>
        <v>46650</v>
      </c>
      <c r="E358" s="124"/>
      <c r="F358" s="125"/>
      <c r="H358" s="128"/>
    </row>
    <row r="359" spans="4:8" x14ac:dyDescent="0.2">
      <c r="D359" s="122">
        <f t="shared" si="5"/>
        <v>46651</v>
      </c>
      <c r="E359" s="124"/>
      <c r="F359" s="125"/>
      <c r="H359" s="128"/>
    </row>
    <row r="360" spans="4:8" x14ac:dyDescent="0.2">
      <c r="D360" s="122">
        <f t="shared" si="5"/>
        <v>46652</v>
      </c>
      <c r="E360" s="124"/>
      <c r="F360" s="125"/>
      <c r="H360" s="128"/>
    </row>
    <row r="361" spans="4:8" x14ac:dyDescent="0.2">
      <c r="D361" s="122">
        <f t="shared" si="5"/>
        <v>46653</v>
      </c>
      <c r="E361" s="124"/>
      <c r="F361" s="125"/>
      <c r="H361" s="128"/>
    </row>
    <row r="362" spans="4:8" x14ac:dyDescent="0.2">
      <c r="D362" s="122">
        <f t="shared" si="5"/>
        <v>46654</v>
      </c>
      <c r="E362" s="124"/>
      <c r="F362" s="125"/>
      <c r="H362" s="128"/>
    </row>
    <row r="363" spans="4:8" x14ac:dyDescent="0.2">
      <c r="D363" s="122">
        <f t="shared" si="5"/>
        <v>46655</v>
      </c>
      <c r="E363" s="124"/>
      <c r="F363" s="125"/>
      <c r="H363" s="128"/>
    </row>
    <row r="364" spans="4:8" x14ac:dyDescent="0.2">
      <c r="D364" s="122">
        <f t="shared" si="5"/>
        <v>46656</v>
      </c>
      <c r="E364" s="124"/>
      <c r="F364" s="125"/>
      <c r="H364" s="128"/>
    </row>
    <row r="365" spans="4:8" x14ac:dyDescent="0.2">
      <c r="D365" s="122">
        <f t="shared" si="5"/>
        <v>46657</v>
      </c>
      <c r="E365" s="124"/>
      <c r="F365" s="125"/>
      <c r="H365" s="128"/>
    </row>
    <row r="366" spans="4:8" x14ac:dyDescent="0.2">
      <c r="D366" s="122">
        <f t="shared" si="5"/>
        <v>46658</v>
      </c>
      <c r="E366" s="124"/>
      <c r="F366" s="125"/>
      <c r="H366" s="128"/>
    </row>
    <row r="367" spans="4:8" x14ac:dyDescent="0.2">
      <c r="D367" s="122">
        <f t="shared" si="5"/>
        <v>46659</v>
      </c>
      <c r="E367" s="124"/>
      <c r="F367" s="125"/>
      <c r="H367" s="128"/>
    </row>
    <row r="368" spans="4:8" x14ac:dyDescent="0.2">
      <c r="D368" s="122">
        <f t="shared" si="5"/>
        <v>46660</v>
      </c>
      <c r="E368" s="124"/>
      <c r="F368" s="126"/>
      <c r="H368" s="129"/>
    </row>
    <row r="369" spans="4:8" x14ac:dyDescent="0.2">
      <c r="D369" s="122">
        <f t="shared" si="5"/>
        <v>46661</v>
      </c>
      <c r="E369" s="124"/>
      <c r="F369" s="126"/>
      <c r="H369" s="129"/>
    </row>
    <row r="370" spans="4:8" x14ac:dyDescent="0.2">
      <c r="D370" s="122"/>
    </row>
    <row r="371" spans="4:8" x14ac:dyDescent="0.2">
      <c r="D371" s="122"/>
    </row>
    <row r="372" spans="4:8" x14ac:dyDescent="0.2">
      <c r="D372" s="122"/>
    </row>
    <row r="373" spans="4:8" x14ac:dyDescent="0.2">
      <c r="D373" s="122"/>
    </row>
    <row r="374" spans="4:8" x14ac:dyDescent="0.2">
      <c r="D374" s="122"/>
    </row>
    <row r="375" spans="4:8" x14ac:dyDescent="0.2">
      <c r="D375" s="122"/>
    </row>
    <row r="376" spans="4:8" x14ac:dyDescent="0.2">
      <c r="D376" s="122"/>
    </row>
    <row r="377" spans="4:8" x14ac:dyDescent="0.2">
      <c r="D377" s="122"/>
    </row>
    <row r="378" spans="4:8" x14ac:dyDescent="0.2">
      <c r="D378" s="122"/>
    </row>
    <row r="379" spans="4:8" x14ac:dyDescent="0.2">
      <c r="D379" s="122"/>
    </row>
    <row r="380" spans="4:8" x14ac:dyDescent="0.2">
      <c r="D380" s="122"/>
    </row>
    <row r="381" spans="4:8" x14ac:dyDescent="0.2">
      <c r="D381" s="122"/>
    </row>
    <row r="382" spans="4:8" x14ac:dyDescent="0.2">
      <c r="D382" s="122"/>
    </row>
    <row r="383" spans="4:8" x14ac:dyDescent="0.2">
      <c r="D383" s="122"/>
    </row>
    <row r="384" spans="4:8" x14ac:dyDescent="0.2">
      <c r="D384" s="122"/>
    </row>
    <row r="385" spans="4:4" x14ac:dyDescent="0.2">
      <c r="D385" s="122"/>
    </row>
    <row r="386" spans="4:4" x14ac:dyDescent="0.2">
      <c r="D386" s="122"/>
    </row>
    <row r="387" spans="4:4" x14ac:dyDescent="0.2">
      <c r="D387" s="122"/>
    </row>
    <row r="388" spans="4:4" x14ac:dyDescent="0.2">
      <c r="D388" s="122"/>
    </row>
    <row r="389" spans="4:4" x14ac:dyDescent="0.2">
      <c r="D389" s="122"/>
    </row>
    <row r="390" spans="4:4" x14ac:dyDescent="0.2">
      <c r="D390" s="122"/>
    </row>
    <row r="391" spans="4:4" x14ac:dyDescent="0.2">
      <c r="D391" s="122"/>
    </row>
    <row r="392" spans="4:4" x14ac:dyDescent="0.2">
      <c r="D392" s="122"/>
    </row>
    <row r="393" spans="4:4" x14ac:dyDescent="0.2">
      <c r="D393" s="122"/>
    </row>
    <row r="394" spans="4:4" x14ac:dyDescent="0.2">
      <c r="D394" s="122"/>
    </row>
    <row r="395" spans="4:4" x14ac:dyDescent="0.2">
      <c r="D395" s="122"/>
    </row>
    <row r="396" spans="4:4" x14ac:dyDescent="0.2">
      <c r="D396" s="122"/>
    </row>
    <row r="397" spans="4:4" x14ac:dyDescent="0.2">
      <c r="D397" s="122"/>
    </row>
    <row r="398" spans="4:4" x14ac:dyDescent="0.2">
      <c r="D398" s="122"/>
    </row>
    <row r="399" spans="4:4" x14ac:dyDescent="0.2">
      <c r="D399" s="122"/>
    </row>
    <row r="400" spans="4:4" x14ac:dyDescent="0.2">
      <c r="D400" s="122"/>
    </row>
    <row r="401" spans="4:4" x14ac:dyDescent="0.2">
      <c r="D401" s="122"/>
    </row>
    <row r="402" spans="4:4" x14ac:dyDescent="0.2">
      <c r="D402" s="122"/>
    </row>
    <row r="403" spans="4:4" x14ac:dyDescent="0.2">
      <c r="D403" s="122"/>
    </row>
    <row r="404" spans="4:4" x14ac:dyDescent="0.2">
      <c r="D404" s="122"/>
    </row>
    <row r="405" spans="4:4" x14ac:dyDescent="0.2">
      <c r="D405" s="122"/>
    </row>
    <row r="406" spans="4:4" x14ac:dyDescent="0.2">
      <c r="D406" s="122"/>
    </row>
    <row r="407" spans="4:4" x14ac:dyDescent="0.2">
      <c r="D407" s="122"/>
    </row>
    <row r="408" spans="4:4" x14ac:dyDescent="0.2">
      <c r="D408" s="122"/>
    </row>
    <row r="409" spans="4:4" x14ac:dyDescent="0.2">
      <c r="D409" s="122"/>
    </row>
    <row r="410" spans="4:4" x14ac:dyDescent="0.2">
      <c r="D410" s="122"/>
    </row>
    <row r="411" spans="4:4" x14ac:dyDescent="0.2">
      <c r="D411" s="122"/>
    </row>
    <row r="412" spans="4:4" x14ac:dyDescent="0.2">
      <c r="D412" s="122"/>
    </row>
    <row r="413" spans="4:4" x14ac:dyDescent="0.2">
      <c r="D413" s="122"/>
    </row>
    <row r="414" spans="4:4" x14ac:dyDescent="0.2">
      <c r="D414" s="122"/>
    </row>
    <row r="415" spans="4:4" x14ac:dyDescent="0.2">
      <c r="D415" s="122"/>
    </row>
    <row r="416" spans="4:4" x14ac:dyDescent="0.2">
      <c r="D416" s="122"/>
    </row>
    <row r="417" spans="4:4" x14ac:dyDescent="0.2">
      <c r="D417" s="122"/>
    </row>
    <row r="418" spans="4:4" x14ac:dyDescent="0.2">
      <c r="D418" s="122"/>
    </row>
    <row r="419" spans="4:4" x14ac:dyDescent="0.2">
      <c r="D419" s="122"/>
    </row>
    <row r="420" spans="4:4" x14ac:dyDescent="0.2">
      <c r="D420" s="122"/>
    </row>
    <row r="421" spans="4:4" x14ac:dyDescent="0.2">
      <c r="D421" s="122"/>
    </row>
    <row r="422" spans="4:4" x14ac:dyDescent="0.2">
      <c r="D422" s="122"/>
    </row>
    <row r="423" spans="4:4" x14ac:dyDescent="0.2">
      <c r="D423" s="122"/>
    </row>
    <row r="424" spans="4:4" x14ac:dyDescent="0.2">
      <c r="D424" s="122"/>
    </row>
    <row r="425" spans="4:4" x14ac:dyDescent="0.2">
      <c r="D425" s="122"/>
    </row>
    <row r="426" spans="4:4" x14ac:dyDescent="0.2">
      <c r="D426" s="122"/>
    </row>
    <row r="427" spans="4:4" x14ac:dyDescent="0.2">
      <c r="D427" s="122"/>
    </row>
    <row r="428" spans="4:4" x14ac:dyDescent="0.2">
      <c r="D428" s="122"/>
    </row>
    <row r="429" spans="4:4" x14ac:dyDescent="0.2">
      <c r="D429" s="122"/>
    </row>
    <row r="430" spans="4:4" x14ac:dyDescent="0.2">
      <c r="D430" s="122"/>
    </row>
    <row r="431" spans="4:4" x14ac:dyDescent="0.2">
      <c r="D431" s="122"/>
    </row>
    <row r="432" spans="4:4" x14ac:dyDescent="0.2">
      <c r="D432" s="122"/>
    </row>
    <row r="433" spans="4:4" x14ac:dyDescent="0.2">
      <c r="D433" s="122"/>
    </row>
    <row r="434" spans="4:4" x14ac:dyDescent="0.2">
      <c r="D434" s="122"/>
    </row>
    <row r="435" spans="4:4" x14ac:dyDescent="0.2">
      <c r="D435" s="122"/>
    </row>
    <row r="436" spans="4:4" x14ac:dyDescent="0.2">
      <c r="D436" s="122"/>
    </row>
    <row r="437" spans="4:4" x14ac:dyDescent="0.2">
      <c r="D437" s="122"/>
    </row>
    <row r="438" spans="4:4" x14ac:dyDescent="0.2">
      <c r="D438" s="122"/>
    </row>
    <row r="439" spans="4:4" x14ac:dyDescent="0.2">
      <c r="D439" s="122"/>
    </row>
    <row r="440" spans="4:4" x14ac:dyDescent="0.2">
      <c r="D440" s="122"/>
    </row>
    <row r="441" spans="4:4" x14ac:dyDescent="0.2">
      <c r="D441" s="122"/>
    </row>
    <row r="442" spans="4:4" x14ac:dyDescent="0.2">
      <c r="D442" s="122"/>
    </row>
    <row r="443" spans="4:4" x14ac:dyDescent="0.2">
      <c r="D443" s="122"/>
    </row>
    <row r="444" spans="4:4" x14ac:dyDescent="0.2">
      <c r="D444" s="122"/>
    </row>
    <row r="445" spans="4:4" x14ac:dyDescent="0.2">
      <c r="D445" s="122"/>
    </row>
    <row r="446" spans="4:4" x14ac:dyDescent="0.2">
      <c r="D446" s="122"/>
    </row>
    <row r="447" spans="4:4" x14ac:dyDescent="0.2">
      <c r="D447" s="122"/>
    </row>
    <row r="448" spans="4:4" x14ac:dyDescent="0.2">
      <c r="D448" s="122"/>
    </row>
    <row r="449" spans="4:4" x14ac:dyDescent="0.2">
      <c r="D449" s="122"/>
    </row>
    <row r="450" spans="4:4" x14ac:dyDescent="0.2">
      <c r="D450" s="122"/>
    </row>
    <row r="451" spans="4:4" x14ac:dyDescent="0.2">
      <c r="D451" s="122"/>
    </row>
    <row r="452" spans="4:4" x14ac:dyDescent="0.2">
      <c r="D452" s="122"/>
    </row>
    <row r="453" spans="4:4" x14ac:dyDescent="0.2">
      <c r="D453" s="122"/>
    </row>
    <row r="454" spans="4:4" x14ac:dyDescent="0.2">
      <c r="D454" s="122"/>
    </row>
    <row r="455" spans="4:4" x14ac:dyDescent="0.2">
      <c r="D455" s="122"/>
    </row>
    <row r="456" spans="4:4" x14ac:dyDescent="0.2">
      <c r="D456" s="122"/>
    </row>
    <row r="457" spans="4:4" x14ac:dyDescent="0.2">
      <c r="D457" s="122"/>
    </row>
    <row r="458" spans="4:4" x14ac:dyDescent="0.2">
      <c r="D458" s="122"/>
    </row>
    <row r="459" spans="4:4" x14ac:dyDescent="0.2">
      <c r="D459" s="122"/>
    </row>
    <row r="460" spans="4:4" x14ac:dyDescent="0.2">
      <c r="D460" s="122"/>
    </row>
    <row r="461" spans="4:4" x14ac:dyDescent="0.2">
      <c r="D461" s="122"/>
    </row>
    <row r="462" spans="4:4" x14ac:dyDescent="0.2">
      <c r="D462" s="122"/>
    </row>
    <row r="463" spans="4:4" x14ac:dyDescent="0.2">
      <c r="D463" s="122"/>
    </row>
    <row r="464" spans="4:4" x14ac:dyDescent="0.2">
      <c r="D464" s="122"/>
    </row>
    <row r="465" spans="4:4" x14ac:dyDescent="0.2">
      <c r="D465" s="122"/>
    </row>
    <row r="466" spans="4:4" x14ac:dyDescent="0.2">
      <c r="D466" s="122"/>
    </row>
    <row r="467" spans="4:4" x14ac:dyDescent="0.2">
      <c r="D467" s="122"/>
    </row>
    <row r="468" spans="4:4" x14ac:dyDescent="0.2">
      <c r="D468" s="122"/>
    </row>
    <row r="469" spans="4:4" x14ac:dyDescent="0.2">
      <c r="D469" s="122"/>
    </row>
    <row r="470" spans="4:4" x14ac:dyDescent="0.2">
      <c r="D470" s="122"/>
    </row>
    <row r="471" spans="4:4" x14ac:dyDescent="0.2">
      <c r="D471" s="122"/>
    </row>
    <row r="472" spans="4:4" x14ac:dyDescent="0.2">
      <c r="D472" s="122"/>
    </row>
    <row r="473" spans="4:4" x14ac:dyDescent="0.2">
      <c r="D473" s="122"/>
    </row>
    <row r="474" spans="4:4" x14ac:dyDescent="0.2">
      <c r="D474" s="122"/>
    </row>
    <row r="475" spans="4:4" x14ac:dyDescent="0.2">
      <c r="D475" s="122"/>
    </row>
    <row r="476" spans="4:4" x14ac:dyDescent="0.2">
      <c r="D476" s="122"/>
    </row>
    <row r="477" spans="4:4" x14ac:dyDescent="0.2">
      <c r="D477" s="122"/>
    </row>
    <row r="478" spans="4:4" x14ac:dyDescent="0.2">
      <c r="D478" s="122"/>
    </row>
    <row r="479" spans="4:4" x14ac:dyDescent="0.2">
      <c r="D479" s="122"/>
    </row>
    <row r="480" spans="4:4" x14ac:dyDescent="0.2">
      <c r="D480" s="122"/>
    </row>
    <row r="481" spans="4:4" x14ac:dyDescent="0.2">
      <c r="D481" s="122"/>
    </row>
    <row r="482" spans="4:4" x14ac:dyDescent="0.2">
      <c r="D482" s="122"/>
    </row>
    <row r="483" spans="4:4" x14ac:dyDescent="0.2">
      <c r="D483" s="122"/>
    </row>
    <row r="484" spans="4:4" x14ac:dyDescent="0.2">
      <c r="D484" s="122"/>
    </row>
    <row r="485" spans="4:4" x14ac:dyDescent="0.2">
      <c r="D485" s="122"/>
    </row>
    <row r="486" spans="4:4" x14ac:dyDescent="0.2">
      <c r="D486" s="122"/>
    </row>
    <row r="487" spans="4:4" x14ac:dyDescent="0.2">
      <c r="D487" s="122"/>
    </row>
    <row r="488" spans="4:4" x14ac:dyDescent="0.2">
      <c r="D488" s="122"/>
    </row>
    <row r="489" spans="4:4" x14ac:dyDescent="0.2">
      <c r="D489" s="122"/>
    </row>
    <row r="490" spans="4:4" x14ac:dyDescent="0.2">
      <c r="D490" s="122"/>
    </row>
    <row r="491" spans="4:4" x14ac:dyDescent="0.2">
      <c r="D491" s="122"/>
    </row>
    <row r="492" spans="4:4" x14ac:dyDescent="0.2">
      <c r="D492" s="122"/>
    </row>
    <row r="493" spans="4:4" x14ac:dyDescent="0.2">
      <c r="D493" s="122"/>
    </row>
    <row r="494" spans="4:4" x14ac:dyDescent="0.2">
      <c r="D494" s="122"/>
    </row>
    <row r="495" spans="4:4" x14ac:dyDescent="0.2">
      <c r="D495" s="122"/>
    </row>
    <row r="496" spans="4:4" x14ac:dyDescent="0.2">
      <c r="D496" s="122"/>
    </row>
    <row r="497" spans="4:4" x14ac:dyDescent="0.2">
      <c r="D497" s="122"/>
    </row>
    <row r="498" spans="4:4" x14ac:dyDescent="0.2">
      <c r="D498" s="122"/>
    </row>
    <row r="499" spans="4:4" x14ac:dyDescent="0.2">
      <c r="D499" s="122"/>
    </row>
    <row r="500" spans="4:4" x14ac:dyDescent="0.2">
      <c r="D500" s="122"/>
    </row>
    <row r="501" spans="4:4" x14ac:dyDescent="0.2">
      <c r="D501" s="122"/>
    </row>
    <row r="502" spans="4:4" x14ac:dyDescent="0.2">
      <c r="D502" s="122"/>
    </row>
    <row r="503" spans="4:4" x14ac:dyDescent="0.2">
      <c r="D503" s="122"/>
    </row>
    <row r="504" spans="4:4" x14ac:dyDescent="0.2">
      <c r="D504" s="122"/>
    </row>
    <row r="505" spans="4:4" x14ac:dyDescent="0.2">
      <c r="D505" s="122"/>
    </row>
    <row r="506" spans="4:4" x14ac:dyDescent="0.2">
      <c r="D506" s="122"/>
    </row>
    <row r="507" spans="4:4" x14ac:dyDescent="0.2">
      <c r="D507" s="122"/>
    </row>
    <row r="508" spans="4:4" x14ac:dyDescent="0.2">
      <c r="D508" s="122"/>
    </row>
    <row r="509" spans="4:4" x14ac:dyDescent="0.2">
      <c r="D509" s="122"/>
    </row>
    <row r="510" spans="4:4" x14ac:dyDescent="0.2">
      <c r="D510" s="122"/>
    </row>
    <row r="511" spans="4:4" x14ac:dyDescent="0.2">
      <c r="D511" s="122"/>
    </row>
    <row r="512" spans="4:4" x14ac:dyDescent="0.2">
      <c r="D512" s="122"/>
    </row>
    <row r="513" spans="4:4" x14ac:dyDescent="0.2">
      <c r="D513" s="122"/>
    </row>
    <row r="514" spans="4:4" x14ac:dyDescent="0.2">
      <c r="D514" s="122"/>
    </row>
    <row r="515" spans="4:4" x14ac:dyDescent="0.2">
      <c r="D515" s="122"/>
    </row>
    <row r="516" spans="4:4" x14ac:dyDescent="0.2">
      <c r="D516" s="122"/>
    </row>
    <row r="517" spans="4:4" x14ac:dyDescent="0.2">
      <c r="D517" s="122"/>
    </row>
    <row r="518" spans="4:4" x14ac:dyDescent="0.2">
      <c r="D518" s="122"/>
    </row>
    <row r="519" spans="4:4" x14ac:dyDescent="0.2">
      <c r="D519" s="122"/>
    </row>
    <row r="520" spans="4:4" x14ac:dyDescent="0.2">
      <c r="D520" s="122"/>
    </row>
    <row r="521" spans="4:4" x14ac:dyDescent="0.2">
      <c r="D521" s="122"/>
    </row>
    <row r="522" spans="4:4" x14ac:dyDescent="0.2">
      <c r="D522" s="122"/>
    </row>
    <row r="523" spans="4:4" x14ac:dyDescent="0.2">
      <c r="D523" s="122"/>
    </row>
    <row r="524" spans="4:4" x14ac:dyDescent="0.2">
      <c r="D524" s="122"/>
    </row>
    <row r="525" spans="4:4" x14ac:dyDescent="0.2">
      <c r="D525" s="122"/>
    </row>
    <row r="526" spans="4:4" x14ac:dyDescent="0.2">
      <c r="D526" s="122"/>
    </row>
    <row r="527" spans="4:4" x14ac:dyDescent="0.2">
      <c r="D527" s="122"/>
    </row>
    <row r="528" spans="4:4" x14ac:dyDescent="0.2">
      <c r="D528" s="122"/>
    </row>
    <row r="529" spans="4:4" x14ac:dyDescent="0.2">
      <c r="D529" s="122"/>
    </row>
    <row r="530" spans="4:4" x14ac:dyDescent="0.2">
      <c r="D530" s="122"/>
    </row>
    <row r="531" spans="4:4" x14ac:dyDescent="0.2">
      <c r="D531" s="122"/>
    </row>
    <row r="532" spans="4:4" x14ac:dyDescent="0.2">
      <c r="D532" s="122"/>
    </row>
    <row r="533" spans="4:4" x14ac:dyDescent="0.2">
      <c r="D533" s="122"/>
    </row>
    <row r="534" spans="4:4" x14ac:dyDescent="0.2">
      <c r="D534" s="122"/>
    </row>
    <row r="535" spans="4:4" x14ac:dyDescent="0.2">
      <c r="D535" s="122"/>
    </row>
    <row r="536" spans="4:4" x14ac:dyDescent="0.2">
      <c r="D536" s="122"/>
    </row>
    <row r="537" spans="4:4" x14ac:dyDescent="0.2">
      <c r="D537" s="122"/>
    </row>
    <row r="538" spans="4:4" x14ac:dyDescent="0.2">
      <c r="D538" s="122"/>
    </row>
    <row r="539" spans="4:4" x14ac:dyDescent="0.2">
      <c r="D539" s="122"/>
    </row>
    <row r="540" spans="4:4" x14ac:dyDescent="0.2">
      <c r="D540" s="122"/>
    </row>
    <row r="541" spans="4:4" x14ac:dyDescent="0.2">
      <c r="D541" s="122"/>
    </row>
    <row r="542" spans="4:4" x14ac:dyDescent="0.2">
      <c r="D542" s="122"/>
    </row>
    <row r="543" spans="4:4" x14ac:dyDescent="0.2">
      <c r="D543" s="122"/>
    </row>
    <row r="544" spans="4:4" x14ac:dyDescent="0.2">
      <c r="D544" s="122"/>
    </row>
    <row r="545" spans="4:4" x14ac:dyDescent="0.2">
      <c r="D545" s="122"/>
    </row>
    <row r="546" spans="4:4" x14ac:dyDescent="0.2">
      <c r="D546" s="122"/>
    </row>
    <row r="547" spans="4:4" x14ac:dyDescent="0.2">
      <c r="D547" s="122"/>
    </row>
    <row r="548" spans="4:4" x14ac:dyDescent="0.2">
      <c r="D548" s="122"/>
    </row>
    <row r="549" spans="4:4" x14ac:dyDescent="0.2">
      <c r="D549" s="122"/>
    </row>
    <row r="550" spans="4:4" x14ac:dyDescent="0.2">
      <c r="D550" s="122"/>
    </row>
    <row r="551" spans="4:4" x14ac:dyDescent="0.2">
      <c r="D551" s="122"/>
    </row>
    <row r="552" spans="4:4" x14ac:dyDescent="0.2">
      <c r="D552" s="122"/>
    </row>
    <row r="553" spans="4:4" x14ac:dyDescent="0.2">
      <c r="D553" s="122"/>
    </row>
    <row r="554" spans="4:4" x14ac:dyDescent="0.2">
      <c r="D554" s="122"/>
    </row>
    <row r="555" spans="4:4" x14ac:dyDescent="0.2">
      <c r="D555" s="122"/>
    </row>
    <row r="556" spans="4:4" x14ac:dyDescent="0.2">
      <c r="D556" s="122"/>
    </row>
    <row r="557" spans="4:4" x14ac:dyDescent="0.2">
      <c r="D557" s="122"/>
    </row>
    <row r="558" spans="4:4" x14ac:dyDescent="0.2">
      <c r="D558" s="122"/>
    </row>
    <row r="559" spans="4:4" x14ac:dyDescent="0.2">
      <c r="D559" s="122"/>
    </row>
    <row r="560" spans="4:4" x14ac:dyDescent="0.2">
      <c r="D560" s="122"/>
    </row>
    <row r="561" spans="4:4" x14ac:dyDescent="0.2">
      <c r="D561" s="122"/>
    </row>
    <row r="562" spans="4:4" x14ac:dyDescent="0.2">
      <c r="D562" s="122"/>
    </row>
    <row r="563" spans="4:4" x14ac:dyDescent="0.2">
      <c r="D563" s="122"/>
    </row>
    <row r="564" spans="4:4" x14ac:dyDescent="0.2">
      <c r="D564" s="122"/>
    </row>
    <row r="565" spans="4:4" x14ac:dyDescent="0.2">
      <c r="D565" s="122"/>
    </row>
    <row r="566" spans="4:4" x14ac:dyDescent="0.2">
      <c r="D566" s="122"/>
    </row>
    <row r="567" spans="4:4" x14ac:dyDescent="0.2">
      <c r="D567" s="122"/>
    </row>
    <row r="568" spans="4:4" x14ac:dyDescent="0.2">
      <c r="D568" s="122"/>
    </row>
    <row r="569" spans="4:4" x14ac:dyDescent="0.2">
      <c r="D569" s="122"/>
    </row>
    <row r="570" spans="4:4" x14ac:dyDescent="0.2">
      <c r="D570" s="122"/>
    </row>
    <row r="571" spans="4:4" x14ac:dyDescent="0.2">
      <c r="D571" s="122"/>
    </row>
    <row r="572" spans="4:4" x14ac:dyDescent="0.2">
      <c r="D572" s="122"/>
    </row>
    <row r="573" spans="4:4" x14ac:dyDescent="0.2">
      <c r="D573" s="122"/>
    </row>
    <row r="574" spans="4:4" x14ac:dyDescent="0.2">
      <c r="D574" s="122"/>
    </row>
    <row r="575" spans="4:4" x14ac:dyDescent="0.2">
      <c r="D575" s="122"/>
    </row>
    <row r="576" spans="4:4" x14ac:dyDescent="0.2">
      <c r="D576" s="122"/>
    </row>
    <row r="577" spans="4:4" x14ac:dyDescent="0.2">
      <c r="D577" s="122"/>
    </row>
    <row r="578" spans="4:4" x14ac:dyDescent="0.2">
      <c r="D578" s="122"/>
    </row>
    <row r="579" spans="4:4" x14ac:dyDescent="0.2">
      <c r="D579" s="122"/>
    </row>
    <row r="580" spans="4:4" x14ac:dyDescent="0.2">
      <c r="D580" s="122"/>
    </row>
    <row r="581" spans="4:4" x14ac:dyDescent="0.2">
      <c r="D581" s="122"/>
    </row>
    <row r="582" spans="4:4" x14ac:dyDescent="0.2">
      <c r="D582" s="122"/>
    </row>
    <row r="583" spans="4:4" x14ac:dyDescent="0.2">
      <c r="D583" s="122"/>
    </row>
    <row r="584" spans="4:4" x14ac:dyDescent="0.2">
      <c r="D584" s="122"/>
    </row>
    <row r="585" spans="4:4" x14ac:dyDescent="0.2">
      <c r="D585" s="122"/>
    </row>
    <row r="586" spans="4:4" x14ac:dyDescent="0.2">
      <c r="D586" s="122"/>
    </row>
    <row r="587" spans="4:4" x14ac:dyDescent="0.2">
      <c r="D587" s="122"/>
    </row>
    <row r="588" spans="4:4" x14ac:dyDescent="0.2">
      <c r="D588" s="122"/>
    </row>
    <row r="589" spans="4:4" x14ac:dyDescent="0.2">
      <c r="D589" s="122"/>
    </row>
    <row r="590" spans="4:4" x14ac:dyDescent="0.2">
      <c r="D590" s="122"/>
    </row>
    <row r="591" spans="4:4" x14ac:dyDescent="0.2">
      <c r="D591" s="122"/>
    </row>
    <row r="592" spans="4:4" x14ac:dyDescent="0.2">
      <c r="D592" s="122"/>
    </row>
    <row r="593" spans="4:4" x14ac:dyDescent="0.2">
      <c r="D593" s="122"/>
    </row>
    <row r="594" spans="4:4" x14ac:dyDescent="0.2">
      <c r="D594" s="122"/>
    </row>
    <row r="595" spans="4:4" x14ac:dyDescent="0.2">
      <c r="D595" s="122"/>
    </row>
    <row r="596" spans="4:4" x14ac:dyDescent="0.2">
      <c r="D596" s="122"/>
    </row>
    <row r="597" spans="4:4" x14ac:dyDescent="0.2">
      <c r="D597" s="122"/>
    </row>
    <row r="598" spans="4:4" x14ac:dyDescent="0.2">
      <c r="D598" s="122"/>
    </row>
    <row r="599" spans="4:4" x14ac:dyDescent="0.2">
      <c r="D599" s="122"/>
    </row>
    <row r="600" spans="4:4" x14ac:dyDescent="0.2">
      <c r="D600" s="122"/>
    </row>
    <row r="601" spans="4:4" x14ac:dyDescent="0.2">
      <c r="D601" s="122"/>
    </row>
    <row r="602" spans="4:4" x14ac:dyDescent="0.2">
      <c r="D602" s="122"/>
    </row>
    <row r="603" spans="4:4" x14ac:dyDescent="0.2">
      <c r="D603" s="122"/>
    </row>
    <row r="604" spans="4:4" x14ac:dyDescent="0.2">
      <c r="D604" s="122"/>
    </row>
    <row r="605" spans="4:4" x14ac:dyDescent="0.2">
      <c r="D605" s="122"/>
    </row>
    <row r="606" spans="4:4" x14ac:dyDescent="0.2">
      <c r="D606" s="122"/>
    </row>
    <row r="607" spans="4:4" x14ac:dyDescent="0.2">
      <c r="D607" s="122"/>
    </row>
    <row r="608" spans="4:4" x14ac:dyDescent="0.2">
      <c r="D608" s="122"/>
    </row>
    <row r="609" spans="4:4" x14ac:dyDescent="0.2">
      <c r="D609" s="122"/>
    </row>
    <row r="610" spans="4:4" x14ac:dyDescent="0.2">
      <c r="D610" s="122"/>
    </row>
    <row r="611" spans="4:4" x14ac:dyDescent="0.2">
      <c r="D611" s="122"/>
    </row>
    <row r="612" spans="4:4" x14ac:dyDescent="0.2">
      <c r="D612" s="122"/>
    </row>
    <row r="613" spans="4:4" x14ac:dyDescent="0.2">
      <c r="D613" s="122"/>
    </row>
    <row r="614" spans="4:4" x14ac:dyDescent="0.2">
      <c r="D614" s="122"/>
    </row>
    <row r="615" spans="4:4" x14ac:dyDescent="0.2">
      <c r="D615" s="122"/>
    </row>
    <row r="616" spans="4:4" x14ac:dyDescent="0.2">
      <c r="D616" s="122"/>
    </row>
    <row r="617" spans="4:4" x14ac:dyDescent="0.2">
      <c r="D617" s="122"/>
    </row>
    <row r="618" spans="4:4" x14ac:dyDescent="0.2">
      <c r="D618" s="122"/>
    </row>
    <row r="619" spans="4:4" x14ac:dyDescent="0.2">
      <c r="D619" s="122"/>
    </row>
    <row r="620" spans="4:4" x14ac:dyDescent="0.2">
      <c r="D620" s="122"/>
    </row>
    <row r="621" spans="4:4" x14ac:dyDescent="0.2">
      <c r="D621" s="122"/>
    </row>
    <row r="622" spans="4:4" x14ac:dyDescent="0.2">
      <c r="D622" s="122"/>
    </row>
    <row r="623" spans="4:4" x14ac:dyDescent="0.2">
      <c r="D623" s="122"/>
    </row>
    <row r="624" spans="4:4" x14ac:dyDescent="0.2">
      <c r="D624" s="122"/>
    </row>
    <row r="625" spans="4:4" x14ac:dyDescent="0.2">
      <c r="D625" s="122"/>
    </row>
    <row r="626" spans="4:4" x14ac:dyDescent="0.2">
      <c r="D626" s="122"/>
    </row>
    <row r="627" spans="4:4" x14ac:dyDescent="0.2">
      <c r="D627" s="122"/>
    </row>
    <row r="628" spans="4:4" x14ac:dyDescent="0.2">
      <c r="D628" s="122"/>
    </row>
    <row r="629" spans="4:4" x14ac:dyDescent="0.2">
      <c r="D629" s="122"/>
    </row>
    <row r="630" spans="4:4" x14ac:dyDescent="0.2">
      <c r="D630" s="122"/>
    </row>
    <row r="631" spans="4:4" x14ac:dyDescent="0.2">
      <c r="D631" s="122"/>
    </row>
    <row r="632" spans="4:4" x14ac:dyDescent="0.2">
      <c r="D632" s="122"/>
    </row>
  </sheetData>
  <mergeCells count="1">
    <mergeCell ref="E1:F1"/>
  </mergeCells>
  <conditionalFormatting sqref="H4:H369">
    <cfRule type="cellIs" dxfId="8" priority="1" operator="greaterThan">
      <formula>0</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B03BA5D-6479-418D-B461-6B38F87852E8}">
          <x14:formula1>
            <xm:f>Listor!$B$4:$B$5</xm:f>
          </x14:formula1>
          <xm:sqref>B3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sheetPr>
  <dimension ref="A1:BO410"/>
  <sheetViews>
    <sheetView showGridLines="0" zoomScale="80" zoomScaleNormal="80" workbookViewId="0">
      <pane xSplit="4" ySplit="4" topLeftCell="E5" activePane="bottomRight" state="frozen"/>
      <selection pane="topRight" activeCell="BQ12" sqref="BQ12"/>
      <selection pane="bottomLeft" activeCell="BQ12" sqref="BQ12"/>
      <selection pane="bottomRight" activeCell="D33" sqref="D33"/>
    </sheetView>
  </sheetViews>
  <sheetFormatPr defaultRowHeight="14.25" outlineLevelCol="1" x14ac:dyDescent="0.2"/>
  <cols>
    <col min="1" max="1" width="22.375" customWidth="1"/>
    <col min="2" max="2" width="12.625" customWidth="1"/>
    <col min="3" max="3" width="9.75" customWidth="1"/>
    <col min="4" max="4" width="14.5" customWidth="1"/>
    <col min="5" max="7" width="11" customWidth="1"/>
    <col min="8" max="8" width="5.5" customWidth="1"/>
    <col min="9" max="9" width="13.125" customWidth="1"/>
    <col min="10" max="10" width="5.5" customWidth="1"/>
    <col min="11" max="12" width="10.25" style="5" bestFit="1" customWidth="1"/>
    <col min="13" max="13" width="5.5" customWidth="1"/>
    <col min="14" max="14" width="13.875" customWidth="1"/>
    <col min="15" max="15" width="5.5" customWidth="1"/>
    <col min="16" max="17" width="14.625" customWidth="1"/>
    <col min="18" max="18" width="5.5" customWidth="1"/>
    <col min="20" max="20" width="2.625" customWidth="1"/>
    <col min="21" max="21" width="11.625" hidden="1" customWidth="1" outlineLevel="1"/>
    <col min="22" max="22" width="12.625" hidden="1" customWidth="1" outlineLevel="1"/>
    <col min="23" max="23" width="10.5" hidden="1" customWidth="1" outlineLevel="1"/>
    <col min="24" max="24" width="12.75" hidden="1" customWidth="1" outlineLevel="1"/>
    <col min="25" max="25" width="8.75" hidden="1" customWidth="1" outlineLevel="1"/>
    <col min="26" max="26" width="9.25" hidden="1" customWidth="1" outlineLevel="1"/>
    <col min="27" max="27" width="12.75" hidden="1" customWidth="1" outlineLevel="1"/>
    <col min="28" max="28" width="11" hidden="1" customWidth="1" outlineLevel="1"/>
    <col min="29" max="29" width="10" hidden="1" customWidth="1" outlineLevel="1"/>
    <col min="30" max="30" width="2.625" customWidth="1" collapsed="1"/>
    <col min="31" max="31" width="10.625" customWidth="1"/>
    <col min="32" max="32" width="2.625" customWidth="1"/>
    <col min="33" max="33" width="10.625" hidden="1" customWidth="1" outlineLevel="1"/>
    <col min="34" max="46" width="12.625" hidden="1" customWidth="1" outlineLevel="1"/>
    <col min="47" max="47" width="2.625" customWidth="1" collapsed="1"/>
    <col min="48" max="48" width="10.375" customWidth="1"/>
    <col min="49" max="49" width="2.625" customWidth="1"/>
    <col min="50" max="55" width="10.625" hidden="1" customWidth="1" outlineLevel="1"/>
    <col min="56" max="56" width="13.75" hidden="1" customWidth="1" outlineLevel="1"/>
    <col min="57" max="57" width="10.625" hidden="1" customWidth="1" outlineLevel="1"/>
    <col min="58" max="58" width="2.625" customWidth="1" collapsed="1"/>
    <col min="60" max="60" width="2.625" customWidth="1"/>
    <col min="61" max="62" width="9" hidden="1" customWidth="1" outlineLevel="1"/>
    <col min="63" max="63" width="5.5" customWidth="1" collapsed="1"/>
    <col min="64" max="64" width="7" customWidth="1"/>
    <col min="65" max="65" width="7.375" bestFit="1" customWidth="1"/>
    <col min="66" max="66" width="16.75" customWidth="1"/>
    <col min="67" max="67" width="10.625" customWidth="1"/>
  </cols>
  <sheetData>
    <row r="1" spans="1:66" ht="30" x14ac:dyDescent="0.25">
      <c r="A1" s="228" t="s">
        <v>63</v>
      </c>
      <c r="B1" s="229"/>
      <c r="E1" s="228" t="s">
        <v>64</v>
      </c>
      <c r="F1" s="232"/>
      <c r="G1" s="229"/>
      <c r="H1" s="215"/>
      <c r="I1" s="116" t="s">
        <v>55</v>
      </c>
      <c r="K1" s="230" t="s">
        <v>65</v>
      </c>
      <c r="L1" s="231"/>
      <c r="N1" s="173" t="s">
        <v>66</v>
      </c>
      <c r="P1" s="228" t="s">
        <v>67</v>
      </c>
      <c r="Q1" s="229"/>
      <c r="S1" s="225" t="s">
        <v>68</v>
      </c>
      <c r="U1" s="228" t="s">
        <v>69</v>
      </c>
      <c r="V1" s="232"/>
      <c r="W1" s="232"/>
      <c r="X1" s="232"/>
      <c r="Y1" s="232"/>
      <c r="Z1" s="232"/>
      <c r="AA1" s="232"/>
      <c r="AB1" s="232"/>
      <c r="AC1" s="229"/>
      <c r="AE1" s="225" t="s">
        <v>70</v>
      </c>
      <c r="AG1" s="234" t="s">
        <v>65</v>
      </c>
      <c r="AH1" s="235"/>
      <c r="AI1" s="235"/>
      <c r="AJ1" s="235"/>
      <c r="AK1" s="235"/>
      <c r="AL1" s="235"/>
      <c r="AM1" s="235"/>
      <c r="AN1" s="232"/>
      <c r="AO1" s="232"/>
      <c r="AP1" s="232"/>
      <c r="AQ1" s="232"/>
      <c r="AR1" s="232"/>
      <c r="AS1" s="232"/>
      <c r="AT1" s="229"/>
      <c r="AV1" s="225" t="s">
        <v>71</v>
      </c>
      <c r="AX1" s="228" t="s">
        <v>72</v>
      </c>
      <c r="AY1" s="232"/>
      <c r="AZ1" s="232"/>
      <c r="BA1" s="232"/>
      <c r="BB1" s="232"/>
      <c r="BC1" s="232"/>
      <c r="BD1" s="232"/>
      <c r="BE1" s="229"/>
      <c r="BG1" s="225" t="s">
        <v>73</v>
      </c>
      <c r="BI1" s="228" t="s">
        <v>74</v>
      </c>
      <c r="BJ1" s="229"/>
    </row>
    <row r="2" spans="1:66" ht="14.25" customHeight="1" x14ac:dyDescent="0.2">
      <c r="E2" s="215" t="s">
        <v>75</v>
      </c>
      <c r="F2" s="215"/>
      <c r="G2" s="215" t="s">
        <v>76</v>
      </c>
      <c r="S2" s="226"/>
      <c r="U2" s="215"/>
      <c r="V2" s="117"/>
      <c r="W2" s="117"/>
      <c r="X2" s="233" t="s">
        <v>77</v>
      </c>
      <c r="Y2" s="233"/>
      <c r="Z2" s="233"/>
      <c r="AA2" s="233" t="s">
        <v>78</v>
      </c>
      <c r="AB2" s="233"/>
      <c r="AC2" s="233"/>
      <c r="AE2" s="226"/>
      <c r="AG2" s="236" t="s">
        <v>79</v>
      </c>
      <c r="AH2" s="237"/>
      <c r="AI2" s="237"/>
      <c r="AJ2" s="237"/>
      <c r="AK2" s="237"/>
      <c r="AL2" s="237"/>
      <c r="AM2" s="238"/>
      <c r="AN2" s="237" t="s">
        <v>80</v>
      </c>
      <c r="AO2" s="237"/>
      <c r="AP2" s="237"/>
      <c r="AQ2" s="237"/>
      <c r="AR2" s="237"/>
      <c r="AS2" s="237"/>
      <c r="AT2" s="238"/>
      <c r="AV2" s="226"/>
      <c r="BG2" s="226"/>
    </row>
    <row r="3" spans="1:66" ht="28.5" x14ac:dyDescent="0.2">
      <c r="J3" s="215"/>
      <c r="K3" s="91" t="s">
        <v>81</v>
      </c>
      <c r="L3" s="91" t="s">
        <v>82</v>
      </c>
      <c r="N3" s="215" t="str">
        <f>BE3</f>
        <v>Total bokning</v>
      </c>
      <c r="P3" s="65" t="s">
        <v>58</v>
      </c>
      <c r="Q3" s="65" t="s">
        <v>69</v>
      </c>
      <c r="R3" s="65"/>
      <c r="S3" s="226"/>
      <c r="U3" s="65" t="s">
        <v>83</v>
      </c>
      <c r="V3" s="214" t="s">
        <v>84</v>
      </c>
      <c r="W3" s="214" t="s">
        <v>85</v>
      </c>
      <c r="X3" s="214" t="s">
        <v>86</v>
      </c>
      <c r="Y3" s="214" t="s">
        <v>87</v>
      </c>
      <c r="Z3" s="118" t="s">
        <v>88</v>
      </c>
      <c r="AA3" s="214" t="s">
        <v>86</v>
      </c>
      <c r="AB3" s="214" t="s">
        <v>87</v>
      </c>
      <c r="AC3" s="118" t="s">
        <v>88</v>
      </c>
      <c r="AE3" s="226"/>
      <c r="AG3" s="215" t="s">
        <v>89</v>
      </c>
      <c r="AH3" s="215" t="s">
        <v>90</v>
      </c>
      <c r="AI3" s="215" t="s">
        <v>5</v>
      </c>
      <c r="AJ3" s="215" t="s">
        <v>6</v>
      </c>
      <c r="AK3" s="215" t="s">
        <v>91</v>
      </c>
      <c r="AL3" s="215" t="s">
        <v>2</v>
      </c>
      <c r="AM3" s="89" t="s">
        <v>92</v>
      </c>
      <c r="AN3" s="215" t="s">
        <v>89</v>
      </c>
      <c r="AO3" s="215" t="s">
        <v>90</v>
      </c>
      <c r="AP3" s="215" t="s">
        <v>5</v>
      </c>
      <c r="AQ3" s="215" t="s">
        <v>6</v>
      </c>
      <c r="AR3" s="215" t="s">
        <v>91</v>
      </c>
      <c r="AS3" s="215" t="s">
        <v>2</v>
      </c>
      <c r="AT3" s="95" t="s">
        <v>93</v>
      </c>
      <c r="AV3" s="226"/>
      <c r="AX3" s="215" t="s">
        <v>89</v>
      </c>
      <c r="AY3" s="215" t="s">
        <v>90</v>
      </c>
      <c r="AZ3" s="215" t="s">
        <v>5</v>
      </c>
      <c r="BA3" s="215" t="s">
        <v>6</v>
      </c>
      <c r="BB3" s="215" t="s">
        <v>91</v>
      </c>
      <c r="BC3" s="215" t="s">
        <v>2</v>
      </c>
      <c r="BD3" s="215" t="s">
        <v>93</v>
      </c>
      <c r="BE3" s="65" t="s">
        <v>94</v>
      </c>
      <c r="BF3" s="65"/>
      <c r="BG3" s="226"/>
      <c r="BI3" t="s">
        <v>56</v>
      </c>
      <c r="BJ3" t="s">
        <v>57</v>
      </c>
      <c r="BL3" s="215" t="s">
        <v>2</v>
      </c>
      <c r="BM3" t="s">
        <v>95</v>
      </c>
      <c r="BN3" s="65" t="s">
        <v>29</v>
      </c>
    </row>
    <row r="4" spans="1:66" ht="15" x14ac:dyDescent="0.25">
      <c r="A4" s="215" t="s">
        <v>96</v>
      </c>
      <c r="B4" s="2" t="s">
        <v>62</v>
      </c>
      <c r="C4" s="2"/>
      <c r="E4" s="2" t="s">
        <v>60</v>
      </c>
      <c r="F4" s="3" t="s">
        <v>97</v>
      </c>
      <c r="G4" s="2" t="s">
        <v>62</v>
      </c>
      <c r="H4" s="2"/>
      <c r="I4" s="2" t="s">
        <v>62</v>
      </c>
      <c r="J4" s="92"/>
      <c r="K4" s="2" t="s">
        <v>62</v>
      </c>
      <c r="L4" s="2" t="s">
        <v>62</v>
      </c>
      <c r="N4" s="215" t="str">
        <f t="shared" ref="N4:N67" si="0">BE4</f>
        <v>kWh/h</v>
      </c>
      <c r="P4" s="2" t="s">
        <v>98</v>
      </c>
      <c r="Q4" s="2" t="s">
        <v>98</v>
      </c>
      <c r="R4" s="2"/>
      <c r="S4" s="227"/>
      <c r="U4" s="2" t="s">
        <v>62</v>
      </c>
      <c r="V4" s="119" t="s">
        <v>62</v>
      </c>
      <c r="W4" s="119" t="s">
        <v>62</v>
      </c>
      <c r="X4" s="119" t="s">
        <v>99</v>
      </c>
      <c r="Y4" s="119"/>
      <c r="Z4" s="119" t="s">
        <v>98</v>
      </c>
      <c r="AA4" s="119" t="s">
        <v>99</v>
      </c>
      <c r="AB4" s="119"/>
      <c r="AC4" s="119" t="s">
        <v>98</v>
      </c>
      <c r="AE4" s="227"/>
      <c r="AG4" s="2" t="s">
        <v>100</v>
      </c>
      <c r="AH4" s="2" t="s">
        <v>100</v>
      </c>
      <c r="AI4" s="2" t="s">
        <v>100</v>
      </c>
      <c r="AJ4" s="2" t="s">
        <v>100</v>
      </c>
      <c r="AK4" s="2" t="s">
        <v>62</v>
      </c>
      <c r="AL4" s="2" t="s">
        <v>100</v>
      </c>
      <c r="AM4" s="90" t="s">
        <v>100</v>
      </c>
      <c r="AN4" s="2" t="s">
        <v>100</v>
      </c>
      <c r="AO4" s="2" t="s">
        <v>100</v>
      </c>
      <c r="AP4" s="2" t="s">
        <v>100</v>
      </c>
      <c r="AQ4" s="2" t="s">
        <v>100</v>
      </c>
      <c r="AR4" s="2" t="s">
        <v>62</v>
      </c>
      <c r="AS4" s="2" t="s">
        <v>100</v>
      </c>
      <c r="AT4" s="2" t="s">
        <v>100</v>
      </c>
      <c r="AV4" s="227"/>
      <c r="AX4" s="2" t="s">
        <v>62</v>
      </c>
      <c r="AY4" s="2" t="s">
        <v>62</v>
      </c>
      <c r="AZ4" s="2" t="s">
        <v>62</v>
      </c>
      <c r="BA4" s="2" t="s">
        <v>62</v>
      </c>
      <c r="BB4" s="2" t="s">
        <v>62</v>
      </c>
      <c r="BC4" s="2" t="s">
        <v>62</v>
      </c>
      <c r="BD4" s="2" t="s">
        <v>62</v>
      </c>
      <c r="BE4" s="2" t="s">
        <v>62</v>
      </c>
      <c r="BF4" s="2"/>
      <c r="BG4" s="227"/>
      <c r="BI4" t="s">
        <v>62</v>
      </c>
      <c r="BJ4" t="s">
        <v>62</v>
      </c>
      <c r="BN4" s="2" t="s">
        <v>62</v>
      </c>
    </row>
    <row r="5" spans="1:66" x14ac:dyDescent="0.2">
      <c r="A5" s="4" t="s">
        <v>30</v>
      </c>
      <c r="B5" s="19">
        <f>Indata!B6</f>
        <v>0</v>
      </c>
      <c r="C5" s="38"/>
      <c r="D5" s="4">
        <f>Listor!$B$12</f>
        <v>46296</v>
      </c>
      <c r="E5" s="62">
        <f>F5*G5</f>
        <v>0</v>
      </c>
      <c r="F5">
        <f>24+SUMIFS(Listor!$C$22:$C$23,Listor!$B$22:$B$23,Uttag!D5)</f>
        <v>24</v>
      </c>
      <c r="G5" s="5">
        <f>SUM(BI5:BJ5)</f>
        <v>0</v>
      </c>
      <c r="H5" s="5"/>
      <c r="I5" s="206">
        <f>Förbrukning!H4</f>
        <v>0</v>
      </c>
      <c r="J5" s="93"/>
      <c r="K5" s="130"/>
      <c r="L5" s="131"/>
      <c r="N5" s="5">
        <f t="shared" si="0"/>
        <v>0</v>
      </c>
      <c r="P5" s="5">
        <f>I5*SUMIFS(Priser!$L$3:$L$14,Priser!$A$3:$A$14,BL5)</f>
        <v>0</v>
      </c>
      <c r="Q5" s="5">
        <f t="shared" ref="Q5:Q68" si="1">Z5+AC5</f>
        <v>0</v>
      </c>
      <c r="R5" s="5"/>
      <c r="U5" s="5">
        <f t="shared" ref="U5:U68" si="2">MAX(G5-BE5,0)</f>
        <v>0</v>
      </c>
      <c r="V5" s="5">
        <f>U5-W5</f>
        <v>0</v>
      </c>
      <c r="W5" s="5">
        <f t="shared" ref="W5:W68" si="3">MAX(G5-BN5,0)</f>
        <v>0</v>
      </c>
      <c r="X5" s="5">
        <f t="shared" ref="X5:X69" si="4">COUNTIFS(V5,"&gt;0")+IF(BL5=BL4,X4,0)</f>
        <v>0</v>
      </c>
      <c r="Y5" s="5">
        <f>IF(X5&gt;=Priser!$N$6,Priser!$O$6,IF(X5&gt;=Priser!$N$5,Priser!$O$5,IF(X5&gt;=Priser!$N$4,Priser!$O$4,Priser!$O$3)))</f>
        <v>0</v>
      </c>
      <c r="Z5" s="5">
        <f>Y5*SUMIFS(Priser!$L$3:$L$14,Priser!$A$3:$A$14,$BL5)*V5</f>
        <v>0</v>
      </c>
      <c r="AA5" s="5">
        <f t="shared" ref="AA5:AA69" si="5">COUNTIFS(W5,"&gt;0")+IF(BL5=BL4,AA4,0)</f>
        <v>0</v>
      </c>
      <c r="AB5" s="5">
        <f>IF(AA5&gt;=Priser!$P$6,Priser!$Q$6,IF(AA5&gt;=Priser!$P$5,Priser!$Q$5,IF(AA5&gt;=Priser!$P$4,Priser!$Q$4,Priser!$Q$3)))</f>
        <v>0</v>
      </c>
      <c r="AC5" s="5">
        <f>AB5*SUMIFS(Priser!$L$3:$L$14,Priser!$A$3:$A$14,$BL5)*W5</f>
        <v>0</v>
      </c>
      <c r="AE5" s="5"/>
      <c r="AG5" s="5">
        <f t="shared" ref="AG5:AG68" si="6">IF(AND((K5-SUM(AH5:AM5)&gt;0),(AN5-(K5-SUM(AH5:AM5))&gt;0)),K5-SUM(AH5:AM5),IF((K5-SUM(AH5:AM5))&gt;0,AN5,0))</f>
        <v>0</v>
      </c>
      <c r="AH5" s="5">
        <f t="shared" ref="AH5:AH68" si="7">IF(AND((K5-SUM(AI5:AM5)&gt;0),(AO5-(K5-SUM(AI5:AM5))&gt;0)),K5-SUM(AI5:AM5),IF((K5-SUM(AI5:AM5))&gt;0,AO5,0))</f>
        <v>0</v>
      </c>
      <c r="AI5" s="5">
        <f t="shared" ref="AI5:AI68" si="8">IF(AND((K5-SUM(AJ5:AM5)&gt;0),(AP5-(K5-SUM(AJ5:AM5))&gt;0)),K5-SUM(AJ5:AM5),IF((K5-SUM(AJ5:AM5))&gt;0,AP5,0))</f>
        <v>0</v>
      </c>
      <c r="AJ5" s="5">
        <f t="shared" ref="AJ5:AJ68" si="9">IF(AND((K5-SUM(AK5:AM5)&gt;0),(AQ5-(K5-SUM(AK5:AM5))&gt;0)),K5-SUM(AK5:AM5),IF((K5-SUM(AK5:AM5))&gt;0,AQ5,0))</f>
        <v>0</v>
      </c>
      <c r="AK5" s="5">
        <f t="shared" ref="AK5:AK68" si="10">IF(AND((K5-SUM(AL5:AM5)&gt;0),(AR5-(K5-SUM(AL5:AM5))&gt;0)),K5-SUM(AL5:AM5),IF((K5-SUM(AL5:AM5))&gt;0,AR5,0))</f>
        <v>0</v>
      </c>
      <c r="AL5" s="5">
        <f t="shared" ref="AL5:AL68" si="11">IF(AND((K5-AM5)&gt;0,(AS5-(K5-AM5))&gt;0),(K5-AM5),IF((K5-AM5)&gt;0,AS5,0))</f>
        <v>0</v>
      </c>
      <c r="AM5" s="5">
        <f t="shared" ref="AM5:AM68" si="12">IF(AND(I5&gt;0,(I5-K5)&gt;0),K5,I5)</f>
        <v>0</v>
      </c>
      <c r="AN5" s="5">
        <f t="shared" ref="AN5:AN68" si="13">B$8</f>
        <v>0</v>
      </c>
      <c r="AO5" s="5">
        <f t="shared" ref="AO5:AO68" si="14">IF(OR(BL5=10,BL5=11,BL5=12,BL5=1,BL5=2,BL5=3,BL5=4),B$9,$B$12)</f>
        <v>0</v>
      </c>
      <c r="AP5" s="5">
        <f t="shared" ref="AP5:AP68" si="15">IF(OR(BL5=11,BL5=12,BL5=1,BL5=2,BL5=3),B$10,)</f>
        <v>0</v>
      </c>
      <c r="AQ5" s="5">
        <f t="shared" ref="AQ5:AQ68" si="16">IF(OR(BL5=12,BL5=1,BL5=2),B$11,)</f>
        <v>0</v>
      </c>
      <c r="AR5" s="5">
        <f t="shared" ref="AR5:AR68" si="17">SUMIFS($B$13:$B$16,$C$13:$C$16,BM5)</f>
        <v>0</v>
      </c>
      <c r="AS5" s="5">
        <f t="shared" ref="AS5:AS68" si="18">SUMIFS($B$18:$B$29,$C$18:$C$29,BL5)</f>
        <v>0</v>
      </c>
      <c r="AT5" s="5">
        <f t="shared" ref="AT5:AT68" si="19">L5+I5</f>
        <v>0</v>
      </c>
      <c r="AV5" s="5"/>
      <c r="AX5" s="5">
        <f t="shared" ref="AX5:AX68" si="20">MAX(AN5-AG5,0)</f>
        <v>0</v>
      </c>
      <c r="AY5" s="5">
        <f t="shared" ref="AY5:AY68" si="21">MAX(AO5-AH5,0)</f>
        <v>0</v>
      </c>
      <c r="AZ5" s="5">
        <f t="shared" ref="AZ5:AZ68" si="22">MAX(AP5-AI5,0)</f>
        <v>0</v>
      </c>
      <c r="BA5" s="5">
        <f t="shared" ref="BA5:BA68" si="23">MAX(AQ5-AJ5,0)</f>
        <v>0</v>
      </c>
      <c r="BB5" s="5">
        <f t="shared" ref="BB5:BB68" si="24">MAX(AR5-AK5,0)</f>
        <v>0</v>
      </c>
      <c r="BC5" s="5">
        <f t="shared" ref="BC5:BC68" si="25">MAX(AS5-AL5,0)</f>
        <v>0</v>
      </c>
      <c r="BD5" s="5">
        <f t="shared" ref="BD5:BD68" si="26">MAX(AT5-AM5,0)</f>
        <v>0</v>
      </c>
      <c r="BE5" s="5">
        <f t="shared" ref="BE5:BE68" si="27">SUM(AX5:BD5)</f>
        <v>0</v>
      </c>
      <c r="BF5" s="5"/>
      <c r="BI5">
        <f>IF(Förbrukning!F4="",Förbrukning!E4,0)/IF(Förbrukning!$B$3=Listor!$B$5,F5,1)</f>
        <v>0</v>
      </c>
      <c r="BJ5">
        <f>Förbrukning!F4/IF(Förbrukning!$B$3=Listor!$B$5,F5,1)</f>
        <v>0</v>
      </c>
      <c r="BL5">
        <f t="shared" ref="BL5:BL68" si="28">MONTH(D5)</f>
        <v>10</v>
      </c>
      <c r="BM5">
        <f>ROUNDUP(BL5/3,0)</f>
        <v>4</v>
      </c>
      <c r="BN5" s="5">
        <f>Indata!$B$6</f>
        <v>0</v>
      </c>
    </row>
    <row r="6" spans="1:66" x14ac:dyDescent="0.2">
      <c r="A6" s="4" t="s">
        <v>31</v>
      </c>
      <c r="B6" s="20">
        <f>Indata!B7</f>
        <v>0</v>
      </c>
      <c r="C6" s="38"/>
      <c r="D6" s="4">
        <f>D5+1</f>
        <v>46297</v>
      </c>
      <c r="E6" s="62">
        <f t="shared" ref="E6:E69" si="29">F6*G6</f>
        <v>0</v>
      </c>
      <c r="F6">
        <f>24+SUMIFS(Listor!$C$22:$C$23,Listor!$B$22:$B$23,Uttag!D6)</f>
        <v>24</v>
      </c>
      <c r="G6" s="5">
        <f t="shared" ref="G6:G69" si="30">SUM(BI6:BJ6)</f>
        <v>0</v>
      </c>
      <c r="H6" s="5"/>
      <c r="I6" s="206">
        <f>Förbrukning!H5</f>
        <v>0</v>
      </c>
      <c r="J6" s="93"/>
      <c r="K6" s="132"/>
      <c r="L6" s="133"/>
      <c r="N6" s="5">
        <f t="shared" si="0"/>
        <v>0</v>
      </c>
      <c r="P6" s="5">
        <f>I6*SUMIFS(Priser!$L$3:$L$14,Priser!$A$3:$A$14,BL6)</f>
        <v>0</v>
      </c>
      <c r="Q6" s="5">
        <f t="shared" si="1"/>
        <v>0</v>
      </c>
      <c r="R6" s="5"/>
      <c r="U6" s="5">
        <f t="shared" si="2"/>
        <v>0</v>
      </c>
      <c r="V6" s="5">
        <f>U6-W6</f>
        <v>0</v>
      </c>
      <c r="W6" s="5">
        <f t="shared" si="3"/>
        <v>0</v>
      </c>
      <c r="X6" s="5">
        <f t="shared" si="4"/>
        <v>0</v>
      </c>
      <c r="Y6" s="5">
        <f>IF(X6&gt;=Priser!$N$6,Priser!$O$6,IF(X6&gt;=Priser!$N$5,Priser!$O$5,IF(X6&gt;=Priser!$N$4,Priser!$O$4,Priser!$O$3)))</f>
        <v>0</v>
      </c>
      <c r="Z6" s="5">
        <f>Y6*SUMIFS(Priser!$L$3:$L$14,Priser!$A$3:$A$14,$BL6)*V6</f>
        <v>0</v>
      </c>
      <c r="AA6" s="5">
        <f t="shared" si="5"/>
        <v>0</v>
      </c>
      <c r="AB6" s="5">
        <f>IF(AA6&gt;=Priser!$P$6,Priser!$Q$6,IF(AA6&gt;=Priser!$P$5,Priser!$Q$5,IF(AA6&gt;=Priser!$P$4,Priser!$Q$4,Priser!$Q$3)))</f>
        <v>0</v>
      </c>
      <c r="AC6" s="5">
        <f>AB6*SUMIFS(Priser!$L$3:$L$14,Priser!$A$3:$A$14,$BL6)*W6</f>
        <v>0</v>
      </c>
      <c r="AE6" s="5"/>
      <c r="AG6" s="5">
        <f t="shared" si="6"/>
        <v>0</v>
      </c>
      <c r="AH6" s="5">
        <f t="shared" si="7"/>
        <v>0</v>
      </c>
      <c r="AI6" s="5">
        <f t="shared" si="8"/>
        <v>0</v>
      </c>
      <c r="AJ6" s="5">
        <f t="shared" si="9"/>
        <v>0</v>
      </c>
      <c r="AK6" s="5">
        <f t="shared" si="10"/>
        <v>0</v>
      </c>
      <c r="AL6" s="5">
        <f t="shared" si="11"/>
        <v>0</v>
      </c>
      <c r="AM6" s="5">
        <f t="shared" si="12"/>
        <v>0</v>
      </c>
      <c r="AN6" s="5">
        <f t="shared" si="13"/>
        <v>0</v>
      </c>
      <c r="AO6" s="5">
        <f t="shared" si="14"/>
        <v>0</v>
      </c>
      <c r="AP6" s="5">
        <f t="shared" si="15"/>
        <v>0</v>
      </c>
      <c r="AQ6" s="5">
        <f t="shared" si="16"/>
        <v>0</v>
      </c>
      <c r="AR6" s="5">
        <f t="shared" si="17"/>
        <v>0</v>
      </c>
      <c r="AS6" s="5">
        <f t="shared" si="18"/>
        <v>0</v>
      </c>
      <c r="AT6" s="5">
        <f t="shared" si="19"/>
        <v>0</v>
      </c>
      <c r="AV6" s="5"/>
      <c r="AX6" s="5">
        <f t="shared" si="20"/>
        <v>0</v>
      </c>
      <c r="AY6" s="5">
        <f t="shared" si="21"/>
        <v>0</v>
      </c>
      <c r="AZ6" s="5">
        <f t="shared" si="22"/>
        <v>0</v>
      </c>
      <c r="BA6" s="5">
        <f t="shared" si="23"/>
        <v>0</v>
      </c>
      <c r="BB6" s="5">
        <f t="shared" si="24"/>
        <v>0</v>
      </c>
      <c r="BC6" s="5">
        <f t="shared" si="25"/>
        <v>0</v>
      </c>
      <c r="BD6" s="5">
        <f t="shared" si="26"/>
        <v>0</v>
      </c>
      <c r="BE6" s="5">
        <f t="shared" si="27"/>
        <v>0</v>
      </c>
      <c r="BF6" s="5"/>
      <c r="BI6">
        <f>IF(Förbrukning!F5="",Förbrukning!E5,0)/IF(Förbrukning!$B$3=Listor!$B$5,F6,1)</f>
        <v>0</v>
      </c>
      <c r="BJ6">
        <f>Förbrukning!F5/IF(Förbrukning!$B$3=Listor!$B$5,F6,1)</f>
        <v>0</v>
      </c>
      <c r="BL6">
        <f t="shared" si="28"/>
        <v>10</v>
      </c>
      <c r="BM6">
        <f t="shared" ref="BM6:BM69" si="31">ROUNDUP(BL6/3,0)</f>
        <v>4</v>
      </c>
      <c r="BN6" s="5">
        <f>Indata!$B$6</f>
        <v>0</v>
      </c>
    </row>
    <row r="7" spans="1:66" x14ac:dyDescent="0.2">
      <c r="C7" s="2"/>
      <c r="D7" s="4">
        <f t="shared" ref="D7:D70" si="32">D6+1</f>
        <v>46298</v>
      </c>
      <c r="E7" s="62">
        <f t="shared" si="29"/>
        <v>0</v>
      </c>
      <c r="F7">
        <f>24+SUMIFS(Listor!$C$22:$C$23,Listor!$B$22:$B$23,Uttag!D7)</f>
        <v>24</v>
      </c>
      <c r="G7" s="5">
        <f t="shared" si="30"/>
        <v>0</v>
      </c>
      <c r="H7" s="5"/>
      <c r="I7" s="206">
        <f>Förbrukning!H6</f>
        <v>0</v>
      </c>
      <c r="J7" s="93"/>
      <c r="K7" s="132"/>
      <c r="L7" s="133"/>
      <c r="N7" s="5">
        <f t="shared" si="0"/>
        <v>0</v>
      </c>
      <c r="P7" s="5">
        <f>I7*SUMIFS(Priser!$L$3:$L$14,Priser!$A$3:$A$14,BL7)</f>
        <v>0</v>
      </c>
      <c r="Q7" s="5">
        <f t="shared" si="1"/>
        <v>0</v>
      </c>
      <c r="R7" s="5"/>
      <c r="U7" s="5">
        <f t="shared" si="2"/>
        <v>0</v>
      </c>
      <c r="V7" s="5">
        <f t="shared" ref="V7:V69" si="33">U7-W7</f>
        <v>0</v>
      </c>
      <c r="W7" s="5">
        <f t="shared" si="3"/>
        <v>0</v>
      </c>
      <c r="X7" s="5">
        <f t="shared" si="4"/>
        <v>0</v>
      </c>
      <c r="Y7" s="5">
        <f>IF(X7&gt;=Priser!$N$6,Priser!$O$6,IF(X7&gt;=Priser!$N$5,Priser!$O$5,IF(X7&gt;=Priser!$N$4,Priser!$O$4,Priser!$O$3)))</f>
        <v>0</v>
      </c>
      <c r="Z7" s="5">
        <f>Y7*SUMIFS(Priser!$L$3:$L$14,Priser!$A$3:$A$14,$BL7)*V7</f>
        <v>0</v>
      </c>
      <c r="AA7" s="5">
        <f t="shared" si="5"/>
        <v>0</v>
      </c>
      <c r="AB7" s="5">
        <f>IF(AA7&gt;=Priser!$P$6,Priser!$Q$6,IF(AA7&gt;=Priser!$P$5,Priser!$Q$5,IF(AA7&gt;=Priser!$P$4,Priser!$Q$4,Priser!$Q$3)))</f>
        <v>0</v>
      </c>
      <c r="AC7" s="5">
        <f>AB7*SUMIFS(Priser!$L$3:$L$14,Priser!$A$3:$A$14,$BL7)*W7</f>
        <v>0</v>
      </c>
      <c r="AE7" s="5"/>
      <c r="AG7" s="5">
        <f t="shared" si="6"/>
        <v>0</v>
      </c>
      <c r="AH7" s="5">
        <f t="shared" si="7"/>
        <v>0</v>
      </c>
      <c r="AI7" s="5">
        <f t="shared" si="8"/>
        <v>0</v>
      </c>
      <c r="AJ7" s="5">
        <f t="shared" si="9"/>
        <v>0</v>
      </c>
      <c r="AK7" s="5">
        <f t="shared" si="10"/>
        <v>0</v>
      </c>
      <c r="AL7" s="5">
        <f t="shared" si="11"/>
        <v>0</v>
      </c>
      <c r="AM7" s="5">
        <f t="shared" si="12"/>
        <v>0</v>
      </c>
      <c r="AN7" s="5">
        <f t="shared" si="13"/>
        <v>0</v>
      </c>
      <c r="AO7" s="5">
        <f t="shared" si="14"/>
        <v>0</v>
      </c>
      <c r="AP7" s="5">
        <f t="shared" si="15"/>
        <v>0</v>
      </c>
      <c r="AQ7" s="5">
        <f t="shared" si="16"/>
        <v>0</v>
      </c>
      <c r="AR7" s="5">
        <f t="shared" si="17"/>
        <v>0</v>
      </c>
      <c r="AS7" s="5">
        <f t="shared" si="18"/>
        <v>0</v>
      </c>
      <c r="AT7" s="5">
        <f t="shared" si="19"/>
        <v>0</v>
      </c>
      <c r="AV7" s="5"/>
      <c r="AX7" s="5">
        <f t="shared" si="20"/>
        <v>0</v>
      </c>
      <c r="AY7" s="5">
        <f t="shared" si="21"/>
        <v>0</v>
      </c>
      <c r="AZ7" s="5">
        <f t="shared" si="22"/>
        <v>0</v>
      </c>
      <c r="BA7" s="5">
        <f t="shared" si="23"/>
        <v>0</v>
      </c>
      <c r="BB7" s="5">
        <f t="shared" si="24"/>
        <v>0</v>
      </c>
      <c r="BC7" s="5">
        <f t="shared" si="25"/>
        <v>0</v>
      </c>
      <c r="BD7" s="5">
        <f t="shared" si="26"/>
        <v>0</v>
      </c>
      <c r="BE7" s="5">
        <f t="shared" si="27"/>
        <v>0</v>
      </c>
      <c r="BF7" s="5"/>
      <c r="BI7">
        <f>IF(Förbrukning!F6="",Förbrukning!E6,0)/IF(Förbrukning!$B$3=Listor!$B$5,F7,1)</f>
        <v>0</v>
      </c>
      <c r="BJ7">
        <f>Förbrukning!F6/IF(Förbrukning!$B$3=Listor!$B$5,F7,1)</f>
        <v>0</v>
      </c>
      <c r="BL7">
        <f t="shared" si="28"/>
        <v>10</v>
      </c>
      <c r="BM7">
        <f t="shared" si="31"/>
        <v>4</v>
      </c>
      <c r="BN7" s="5">
        <f>Indata!$B$6</f>
        <v>0</v>
      </c>
    </row>
    <row r="8" spans="1:66" x14ac:dyDescent="0.2">
      <c r="A8" t="s">
        <v>34</v>
      </c>
      <c r="B8" s="19">
        <f>Indata!B10</f>
        <v>0</v>
      </c>
      <c r="C8" s="38"/>
      <c r="D8" s="4">
        <f t="shared" si="32"/>
        <v>46299</v>
      </c>
      <c r="E8" s="62">
        <f t="shared" si="29"/>
        <v>0</v>
      </c>
      <c r="F8">
        <f>24+SUMIFS(Listor!$C$22:$C$23,Listor!$B$22:$B$23,Uttag!D8)</f>
        <v>24</v>
      </c>
      <c r="G8" s="5">
        <f t="shared" si="30"/>
        <v>0</v>
      </c>
      <c r="H8" s="5"/>
      <c r="I8" s="206">
        <f>Förbrukning!H7</f>
        <v>0</v>
      </c>
      <c r="J8" s="93"/>
      <c r="K8" s="132"/>
      <c r="L8" s="133"/>
      <c r="N8" s="5">
        <f t="shared" si="0"/>
        <v>0</v>
      </c>
      <c r="P8" s="5">
        <f>I8*SUMIFS(Priser!$L$3:$L$14,Priser!$A$3:$A$14,BL8)</f>
        <v>0</v>
      </c>
      <c r="Q8" s="5">
        <f t="shared" si="1"/>
        <v>0</v>
      </c>
      <c r="R8" s="5"/>
      <c r="U8" s="5">
        <f t="shared" si="2"/>
        <v>0</v>
      </c>
      <c r="V8" s="5">
        <f t="shared" si="33"/>
        <v>0</v>
      </c>
      <c r="W8" s="5">
        <f t="shared" si="3"/>
        <v>0</v>
      </c>
      <c r="X8" s="5">
        <f t="shared" si="4"/>
        <v>0</v>
      </c>
      <c r="Y8" s="5">
        <f>IF(X8&gt;=Priser!$N$6,Priser!$O$6,IF(X8&gt;=Priser!$N$5,Priser!$O$5,IF(X8&gt;=Priser!$N$4,Priser!$O$4,Priser!$O$3)))</f>
        <v>0</v>
      </c>
      <c r="Z8" s="5">
        <f>Y8*SUMIFS(Priser!$L$3:$L$14,Priser!$A$3:$A$14,$BL8)*V8</f>
        <v>0</v>
      </c>
      <c r="AA8" s="5">
        <f t="shared" si="5"/>
        <v>0</v>
      </c>
      <c r="AB8" s="5">
        <f>IF(AA8&gt;=Priser!$P$6,Priser!$Q$6,IF(AA8&gt;=Priser!$P$5,Priser!$Q$5,IF(AA8&gt;=Priser!$P$4,Priser!$Q$4,Priser!$Q$3)))</f>
        <v>0</v>
      </c>
      <c r="AC8" s="5">
        <f>AB8*SUMIFS(Priser!$L$3:$L$14,Priser!$A$3:$A$14,$BL8)*W8</f>
        <v>0</v>
      </c>
      <c r="AE8" s="5"/>
      <c r="AG8" s="5">
        <f t="shared" si="6"/>
        <v>0</v>
      </c>
      <c r="AH8" s="5">
        <f t="shared" si="7"/>
        <v>0</v>
      </c>
      <c r="AI8" s="5">
        <f t="shared" si="8"/>
        <v>0</v>
      </c>
      <c r="AJ8" s="5">
        <f t="shared" si="9"/>
        <v>0</v>
      </c>
      <c r="AK8" s="5">
        <f t="shared" si="10"/>
        <v>0</v>
      </c>
      <c r="AL8" s="5">
        <f t="shared" si="11"/>
        <v>0</v>
      </c>
      <c r="AM8" s="5">
        <f t="shared" si="12"/>
        <v>0</v>
      </c>
      <c r="AN8" s="5">
        <f t="shared" si="13"/>
        <v>0</v>
      </c>
      <c r="AO8" s="5">
        <f t="shared" si="14"/>
        <v>0</v>
      </c>
      <c r="AP8" s="5">
        <f t="shared" si="15"/>
        <v>0</v>
      </c>
      <c r="AQ8" s="5">
        <f t="shared" si="16"/>
        <v>0</v>
      </c>
      <c r="AR8" s="5">
        <f t="shared" si="17"/>
        <v>0</v>
      </c>
      <c r="AS8" s="5">
        <f t="shared" si="18"/>
        <v>0</v>
      </c>
      <c r="AT8" s="5">
        <f t="shared" si="19"/>
        <v>0</v>
      </c>
      <c r="AV8" s="5"/>
      <c r="AX8" s="5">
        <f t="shared" si="20"/>
        <v>0</v>
      </c>
      <c r="AY8" s="5">
        <f t="shared" si="21"/>
        <v>0</v>
      </c>
      <c r="AZ8" s="5">
        <f t="shared" si="22"/>
        <v>0</v>
      </c>
      <c r="BA8" s="5">
        <f t="shared" si="23"/>
        <v>0</v>
      </c>
      <c r="BB8" s="5">
        <f t="shared" si="24"/>
        <v>0</v>
      </c>
      <c r="BC8" s="5">
        <f t="shared" si="25"/>
        <v>0</v>
      </c>
      <c r="BD8" s="5">
        <f t="shared" si="26"/>
        <v>0</v>
      </c>
      <c r="BE8" s="5">
        <f t="shared" si="27"/>
        <v>0</v>
      </c>
      <c r="BF8" s="5"/>
      <c r="BI8">
        <f>IF(Förbrukning!F7="",Förbrukning!E7,0)/IF(Förbrukning!$B$3=Listor!$B$5,F8,1)</f>
        <v>0</v>
      </c>
      <c r="BJ8">
        <f>Förbrukning!F7/IF(Förbrukning!$B$3=Listor!$B$5,F8,1)</f>
        <v>0</v>
      </c>
      <c r="BL8">
        <f t="shared" si="28"/>
        <v>10</v>
      </c>
      <c r="BM8">
        <f t="shared" si="31"/>
        <v>4</v>
      </c>
      <c r="BN8" s="5">
        <f>Indata!$B$6</f>
        <v>0</v>
      </c>
    </row>
    <row r="9" spans="1:66" x14ac:dyDescent="0.2">
      <c r="A9" t="s">
        <v>35</v>
      </c>
      <c r="B9" s="21">
        <f>Indata!B11</f>
        <v>0</v>
      </c>
      <c r="C9" s="38"/>
      <c r="D9" s="4">
        <f t="shared" si="32"/>
        <v>46300</v>
      </c>
      <c r="E9" s="62">
        <f t="shared" si="29"/>
        <v>0</v>
      </c>
      <c r="F9">
        <f>24+SUMIFS(Listor!$C$22:$C$23,Listor!$B$22:$B$23,Uttag!D9)</f>
        <v>24</v>
      </c>
      <c r="G9" s="5">
        <f t="shared" si="30"/>
        <v>0</v>
      </c>
      <c r="H9" s="5"/>
      <c r="I9" s="206">
        <f>Förbrukning!H8</f>
        <v>0</v>
      </c>
      <c r="J9" s="93"/>
      <c r="K9" s="132"/>
      <c r="L9" s="133"/>
      <c r="N9" s="5">
        <f t="shared" si="0"/>
        <v>0</v>
      </c>
      <c r="P9" s="5">
        <f>I9*SUMIFS(Priser!$L$3:$L$14,Priser!$A$3:$A$14,BL9)</f>
        <v>0</v>
      </c>
      <c r="Q9" s="5">
        <f>Z9+AC9</f>
        <v>0</v>
      </c>
      <c r="R9" s="5"/>
      <c r="U9" s="5">
        <f t="shared" si="2"/>
        <v>0</v>
      </c>
      <c r="V9" s="5">
        <f t="shared" si="33"/>
        <v>0</v>
      </c>
      <c r="W9" s="5">
        <f t="shared" si="3"/>
        <v>0</v>
      </c>
      <c r="X9" s="5">
        <f t="shared" si="4"/>
        <v>0</v>
      </c>
      <c r="Y9" s="5">
        <f>IF(X9&gt;=Priser!$N$6,Priser!$O$6,IF(X9&gt;=Priser!$N$5,Priser!$O$5,IF(X9&gt;=Priser!$N$4,Priser!$O$4,Priser!$O$3)))</f>
        <v>0</v>
      </c>
      <c r="Z9" s="5">
        <f>Y9*SUMIFS(Priser!$L$3:$L$14,Priser!$A$3:$A$14,$BL9)*V9</f>
        <v>0</v>
      </c>
      <c r="AA9" s="5">
        <f t="shared" si="5"/>
        <v>0</v>
      </c>
      <c r="AB9" s="5">
        <f>IF(AA9&gt;=Priser!$P$6,Priser!$Q$6,IF(AA9&gt;=Priser!$P$5,Priser!$Q$5,IF(AA9&gt;=Priser!$P$4,Priser!$Q$4,Priser!$Q$3)))</f>
        <v>0</v>
      </c>
      <c r="AC9" s="5">
        <f>AB9*SUMIFS(Priser!$L$3:$L$14,Priser!$A$3:$A$14,$BL9)*W9</f>
        <v>0</v>
      </c>
      <c r="AE9" s="5"/>
      <c r="AG9" s="5">
        <f t="shared" si="6"/>
        <v>0</v>
      </c>
      <c r="AH9" s="5">
        <f t="shared" si="7"/>
        <v>0</v>
      </c>
      <c r="AI9" s="5">
        <f t="shared" si="8"/>
        <v>0</v>
      </c>
      <c r="AJ9" s="5">
        <f t="shared" si="9"/>
        <v>0</v>
      </c>
      <c r="AK9" s="5">
        <f t="shared" si="10"/>
        <v>0</v>
      </c>
      <c r="AL9" s="5">
        <f t="shared" si="11"/>
        <v>0</v>
      </c>
      <c r="AM9" s="5">
        <f t="shared" si="12"/>
        <v>0</v>
      </c>
      <c r="AN9" s="5">
        <f t="shared" si="13"/>
        <v>0</v>
      </c>
      <c r="AO9" s="5">
        <f t="shared" si="14"/>
        <v>0</v>
      </c>
      <c r="AP9" s="5">
        <f t="shared" si="15"/>
        <v>0</v>
      </c>
      <c r="AQ9" s="5">
        <f t="shared" si="16"/>
        <v>0</v>
      </c>
      <c r="AR9" s="5">
        <f t="shared" si="17"/>
        <v>0</v>
      </c>
      <c r="AS9" s="5">
        <f t="shared" si="18"/>
        <v>0</v>
      </c>
      <c r="AT9" s="5">
        <f t="shared" si="19"/>
        <v>0</v>
      </c>
      <c r="AV9" s="5"/>
      <c r="AX9" s="5">
        <f t="shared" si="20"/>
        <v>0</v>
      </c>
      <c r="AY9" s="5">
        <f t="shared" si="21"/>
        <v>0</v>
      </c>
      <c r="AZ9" s="5">
        <f t="shared" si="22"/>
        <v>0</v>
      </c>
      <c r="BA9" s="5">
        <f t="shared" si="23"/>
        <v>0</v>
      </c>
      <c r="BB9" s="5">
        <f t="shared" si="24"/>
        <v>0</v>
      </c>
      <c r="BC9" s="5">
        <f t="shared" si="25"/>
        <v>0</v>
      </c>
      <c r="BD9" s="5">
        <f t="shared" si="26"/>
        <v>0</v>
      </c>
      <c r="BE9" s="5">
        <f t="shared" si="27"/>
        <v>0</v>
      </c>
      <c r="BF9" s="5"/>
      <c r="BI9">
        <f>IF(Förbrukning!F8="",Förbrukning!E8,0)/IF(Förbrukning!$B$3=Listor!$B$5,F9,1)</f>
        <v>0</v>
      </c>
      <c r="BJ9">
        <f>Förbrukning!F8/IF(Förbrukning!$B$3=Listor!$B$5,F9,1)</f>
        <v>0</v>
      </c>
      <c r="BL9">
        <f t="shared" si="28"/>
        <v>10</v>
      </c>
      <c r="BM9">
        <f t="shared" si="31"/>
        <v>4</v>
      </c>
      <c r="BN9" s="5">
        <f>Indata!$B$6</f>
        <v>0</v>
      </c>
    </row>
    <row r="10" spans="1:66" x14ac:dyDescent="0.2">
      <c r="A10" t="s">
        <v>36</v>
      </c>
      <c r="B10" s="21">
        <f>Indata!B12</f>
        <v>0</v>
      </c>
      <c r="C10" s="38"/>
      <c r="D10" s="4">
        <f t="shared" si="32"/>
        <v>46301</v>
      </c>
      <c r="E10" s="62">
        <f t="shared" si="29"/>
        <v>0</v>
      </c>
      <c r="F10">
        <f>24+SUMIFS(Listor!$C$22:$C$23,Listor!$B$22:$B$23,Uttag!D10)</f>
        <v>24</v>
      </c>
      <c r="G10" s="5">
        <f t="shared" si="30"/>
        <v>0</v>
      </c>
      <c r="H10" s="5"/>
      <c r="I10" s="206">
        <f>Förbrukning!H9</f>
        <v>0</v>
      </c>
      <c r="J10" s="93"/>
      <c r="K10" s="132"/>
      <c r="L10" s="133"/>
      <c r="M10" s="5"/>
      <c r="N10" s="5">
        <f t="shared" si="0"/>
        <v>0</v>
      </c>
      <c r="O10" s="5"/>
      <c r="P10" s="5">
        <f>I10*SUMIFS(Priser!$L$3:$L$14,Priser!$A$3:$A$14,BL10)</f>
        <v>0</v>
      </c>
      <c r="Q10" s="5">
        <f t="shared" si="1"/>
        <v>0</v>
      </c>
      <c r="R10" s="5"/>
      <c r="U10" s="5">
        <f t="shared" si="2"/>
        <v>0</v>
      </c>
      <c r="V10" s="5">
        <f t="shared" si="33"/>
        <v>0</v>
      </c>
      <c r="W10" s="5">
        <f t="shared" si="3"/>
        <v>0</v>
      </c>
      <c r="X10" s="5">
        <f t="shared" si="4"/>
        <v>0</v>
      </c>
      <c r="Y10" s="5">
        <f>IF(X10&gt;=Priser!$N$6,Priser!$O$6,IF(X10&gt;=Priser!$N$5,Priser!$O$5,IF(X10&gt;=Priser!$N$4,Priser!$O$4,Priser!$O$3)))</f>
        <v>0</v>
      </c>
      <c r="Z10" s="5">
        <f>Y10*SUMIFS(Priser!$L$3:$L$14,Priser!$A$3:$A$14,$BL10)*V10</f>
        <v>0</v>
      </c>
      <c r="AA10" s="5">
        <f t="shared" si="5"/>
        <v>0</v>
      </c>
      <c r="AB10" s="5">
        <f>IF(AA10&gt;=Priser!$P$6,Priser!$Q$6,IF(AA10&gt;=Priser!$P$5,Priser!$Q$5,IF(AA10&gt;=Priser!$P$4,Priser!$Q$4,Priser!$Q$3)))</f>
        <v>0</v>
      </c>
      <c r="AC10" s="5">
        <f>AB10*SUMIFS(Priser!$L$3:$L$14,Priser!$A$3:$A$14,$BL10)*W10</f>
        <v>0</v>
      </c>
      <c r="AE10" s="5"/>
      <c r="AG10" s="5">
        <f t="shared" si="6"/>
        <v>0</v>
      </c>
      <c r="AH10" s="5">
        <f t="shared" si="7"/>
        <v>0</v>
      </c>
      <c r="AI10" s="5">
        <f t="shared" si="8"/>
        <v>0</v>
      </c>
      <c r="AJ10" s="5">
        <f t="shared" si="9"/>
        <v>0</v>
      </c>
      <c r="AK10" s="5">
        <f t="shared" si="10"/>
        <v>0</v>
      </c>
      <c r="AL10" s="5">
        <f t="shared" si="11"/>
        <v>0</v>
      </c>
      <c r="AM10" s="5">
        <f t="shared" si="12"/>
        <v>0</v>
      </c>
      <c r="AN10" s="5">
        <f t="shared" si="13"/>
        <v>0</v>
      </c>
      <c r="AO10" s="5">
        <f t="shared" si="14"/>
        <v>0</v>
      </c>
      <c r="AP10" s="5">
        <f t="shared" si="15"/>
        <v>0</v>
      </c>
      <c r="AQ10" s="5">
        <f t="shared" si="16"/>
        <v>0</v>
      </c>
      <c r="AR10" s="5">
        <f t="shared" si="17"/>
        <v>0</v>
      </c>
      <c r="AS10" s="5">
        <f t="shared" si="18"/>
        <v>0</v>
      </c>
      <c r="AT10" s="5">
        <f t="shared" si="19"/>
        <v>0</v>
      </c>
      <c r="AV10" s="5"/>
      <c r="AW10" s="5"/>
      <c r="AX10" s="5">
        <f t="shared" si="20"/>
        <v>0</v>
      </c>
      <c r="AY10" s="5">
        <f t="shared" si="21"/>
        <v>0</v>
      </c>
      <c r="AZ10" s="5">
        <f t="shared" si="22"/>
        <v>0</v>
      </c>
      <c r="BA10" s="5">
        <f t="shared" si="23"/>
        <v>0</v>
      </c>
      <c r="BB10" s="5">
        <f t="shared" si="24"/>
        <v>0</v>
      </c>
      <c r="BC10" s="5">
        <f t="shared" si="25"/>
        <v>0</v>
      </c>
      <c r="BD10" s="5">
        <f t="shared" si="26"/>
        <v>0</v>
      </c>
      <c r="BE10" s="5">
        <f t="shared" si="27"/>
        <v>0</v>
      </c>
      <c r="BF10" s="5"/>
      <c r="BI10">
        <f>IF(Förbrukning!F9="",Förbrukning!E9,0)/IF(Förbrukning!$B$3=Listor!$B$5,F10,1)</f>
        <v>0</v>
      </c>
      <c r="BJ10">
        <f>Förbrukning!F9/IF(Förbrukning!$B$3=Listor!$B$5,F10,1)</f>
        <v>0</v>
      </c>
      <c r="BL10">
        <f t="shared" si="28"/>
        <v>10</v>
      </c>
      <c r="BM10">
        <f t="shared" si="31"/>
        <v>4</v>
      </c>
      <c r="BN10" s="5">
        <f>Indata!$B$6</f>
        <v>0</v>
      </c>
    </row>
    <row r="11" spans="1:66" x14ac:dyDescent="0.2">
      <c r="A11" t="s">
        <v>37</v>
      </c>
      <c r="B11" s="21">
        <f>Indata!B13</f>
        <v>0</v>
      </c>
      <c r="C11" s="38"/>
      <c r="D11" s="4">
        <f t="shared" si="32"/>
        <v>46302</v>
      </c>
      <c r="E11" s="62">
        <f t="shared" si="29"/>
        <v>0</v>
      </c>
      <c r="F11">
        <f>24+SUMIFS(Listor!$C$22:$C$23,Listor!$B$22:$B$23,Uttag!D11)</f>
        <v>24</v>
      </c>
      <c r="G11" s="5">
        <f t="shared" si="30"/>
        <v>0</v>
      </c>
      <c r="H11" s="5"/>
      <c r="I11" s="206">
        <f>Förbrukning!H10</f>
        <v>0</v>
      </c>
      <c r="J11" s="93"/>
      <c r="K11" s="132"/>
      <c r="L11" s="133"/>
      <c r="M11" s="5"/>
      <c r="N11" s="5">
        <f t="shared" si="0"/>
        <v>0</v>
      </c>
      <c r="O11" s="5"/>
      <c r="P11" s="5">
        <f>I11*SUMIFS(Priser!$L$3:$L$14,Priser!$A$3:$A$14,BL11)</f>
        <v>0</v>
      </c>
      <c r="Q11" s="5">
        <f t="shared" si="1"/>
        <v>0</v>
      </c>
      <c r="R11" s="5"/>
      <c r="U11" s="5">
        <f t="shared" si="2"/>
        <v>0</v>
      </c>
      <c r="V11" s="5">
        <f t="shared" si="33"/>
        <v>0</v>
      </c>
      <c r="W11" s="5">
        <f t="shared" si="3"/>
        <v>0</v>
      </c>
      <c r="X11" s="5">
        <f t="shared" si="4"/>
        <v>0</v>
      </c>
      <c r="Y11" s="5">
        <f>IF(X11&gt;=Priser!$N$6,Priser!$O$6,IF(X11&gt;=Priser!$N$5,Priser!$O$5,IF(X11&gt;=Priser!$N$4,Priser!$O$4,Priser!$O$3)))</f>
        <v>0</v>
      </c>
      <c r="Z11" s="5">
        <f>Y11*SUMIFS(Priser!$L$3:$L$14,Priser!$A$3:$A$14,$BL11)*V11</f>
        <v>0</v>
      </c>
      <c r="AA11" s="5">
        <f t="shared" si="5"/>
        <v>0</v>
      </c>
      <c r="AB11" s="5">
        <f>IF(AA11&gt;=Priser!$P$6,Priser!$Q$6,IF(AA11&gt;=Priser!$P$5,Priser!$Q$5,IF(AA11&gt;=Priser!$P$4,Priser!$Q$4,Priser!$Q$3)))</f>
        <v>0</v>
      </c>
      <c r="AC11" s="5">
        <f>AB11*SUMIFS(Priser!$L$3:$L$14,Priser!$A$3:$A$14,$BL11)*W11</f>
        <v>0</v>
      </c>
      <c r="AE11" s="5"/>
      <c r="AG11" s="5">
        <f t="shared" si="6"/>
        <v>0</v>
      </c>
      <c r="AH11" s="5">
        <f t="shared" si="7"/>
        <v>0</v>
      </c>
      <c r="AI11" s="5">
        <f t="shared" si="8"/>
        <v>0</v>
      </c>
      <c r="AJ11" s="5">
        <f t="shared" si="9"/>
        <v>0</v>
      </c>
      <c r="AK11" s="5">
        <f t="shared" si="10"/>
        <v>0</v>
      </c>
      <c r="AL11" s="5">
        <f t="shared" si="11"/>
        <v>0</v>
      </c>
      <c r="AM11" s="5">
        <f t="shared" si="12"/>
        <v>0</v>
      </c>
      <c r="AN11" s="5">
        <f t="shared" si="13"/>
        <v>0</v>
      </c>
      <c r="AO11" s="5">
        <f t="shared" si="14"/>
        <v>0</v>
      </c>
      <c r="AP11" s="5">
        <f t="shared" si="15"/>
        <v>0</v>
      </c>
      <c r="AQ11" s="5">
        <f t="shared" si="16"/>
        <v>0</v>
      </c>
      <c r="AR11" s="5">
        <f t="shared" si="17"/>
        <v>0</v>
      </c>
      <c r="AS11" s="5">
        <f t="shared" si="18"/>
        <v>0</v>
      </c>
      <c r="AT11" s="5">
        <f t="shared" si="19"/>
        <v>0</v>
      </c>
      <c r="AV11" s="5"/>
      <c r="AW11" s="5"/>
      <c r="AX11" s="5">
        <f t="shared" si="20"/>
        <v>0</v>
      </c>
      <c r="AY11" s="5">
        <f t="shared" si="21"/>
        <v>0</v>
      </c>
      <c r="AZ11" s="5">
        <f t="shared" si="22"/>
        <v>0</v>
      </c>
      <c r="BA11" s="5">
        <f t="shared" si="23"/>
        <v>0</v>
      </c>
      <c r="BB11" s="5">
        <f t="shared" si="24"/>
        <v>0</v>
      </c>
      <c r="BC11" s="5">
        <f t="shared" si="25"/>
        <v>0</v>
      </c>
      <c r="BD11" s="5">
        <f t="shared" si="26"/>
        <v>0</v>
      </c>
      <c r="BE11" s="5">
        <f t="shared" si="27"/>
        <v>0</v>
      </c>
      <c r="BF11" s="5"/>
      <c r="BI11">
        <f>IF(Förbrukning!F10="",Förbrukning!E10,0)/IF(Förbrukning!$B$3=Listor!$B$5,F11,1)</f>
        <v>0</v>
      </c>
      <c r="BJ11">
        <f>Förbrukning!F10/IF(Förbrukning!$B$3=Listor!$B$5,F11,1)</f>
        <v>0</v>
      </c>
      <c r="BL11">
        <f t="shared" si="28"/>
        <v>10</v>
      </c>
      <c r="BM11">
        <f t="shared" si="31"/>
        <v>4</v>
      </c>
      <c r="BN11" s="5">
        <f>Indata!$B$6</f>
        <v>0</v>
      </c>
    </row>
    <row r="12" spans="1:66" x14ac:dyDescent="0.2">
      <c r="A12" s="4" t="s">
        <v>38</v>
      </c>
      <c r="B12" s="20">
        <f>Indata!B14</f>
        <v>0</v>
      </c>
      <c r="C12" s="38"/>
      <c r="D12" s="4">
        <f t="shared" si="32"/>
        <v>46303</v>
      </c>
      <c r="E12" s="62">
        <f t="shared" si="29"/>
        <v>0</v>
      </c>
      <c r="F12">
        <f>24+SUMIFS(Listor!$C$22:$C$23,Listor!$B$22:$B$23,Uttag!D12)</f>
        <v>24</v>
      </c>
      <c r="G12" s="5">
        <f t="shared" si="30"/>
        <v>0</v>
      </c>
      <c r="H12" s="5"/>
      <c r="I12" s="206">
        <f>Förbrukning!H11</f>
        <v>0</v>
      </c>
      <c r="J12" s="93"/>
      <c r="K12" s="132"/>
      <c r="L12" s="133"/>
      <c r="M12" s="5"/>
      <c r="N12" s="5">
        <f t="shared" si="0"/>
        <v>0</v>
      </c>
      <c r="O12" s="5"/>
      <c r="P12" s="5">
        <f>I12*SUMIFS(Priser!$L$3:$L$14,Priser!$A$3:$A$14,BL12)</f>
        <v>0</v>
      </c>
      <c r="Q12" s="5">
        <f t="shared" si="1"/>
        <v>0</v>
      </c>
      <c r="R12" s="5"/>
      <c r="U12" s="5">
        <f t="shared" si="2"/>
        <v>0</v>
      </c>
      <c r="V12" s="5">
        <f t="shared" si="33"/>
        <v>0</v>
      </c>
      <c r="W12" s="5">
        <f t="shared" si="3"/>
        <v>0</v>
      </c>
      <c r="X12" s="5">
        <f t="shared" si="4"/>
        <v>0</v>
      </c>
      <c r="Y12" s="5">
        <f>IF(X12&gt;=Priser!$N$6,Priser!$O$6,IF(X12&gt;=Priser!$N$5,Priser!$O$5,IF(X12&gt;=Priser!$N$4,Priser!$O$4,Priser!$O$3)))</f>
        <v>0</v>
      </c>
      <c r="Z12" s="5">
        <f>Y12*SUMIFS(Priser!$L$3:$L$14,Priser!$A$3:$A$14,$BL12)*V12</f>
        <v>0</v>
      </c>
      <c r="AA12" s="5">
        <f t="shared" si="5"/>
        <v>0</v>
      </c>
      <c r="AB12" s="5">
        <f>IF(AA12&gt;=Priser!$P$6,Priser!$Q$6,IF(AA12&gt;=Priser!$P$5,Priser!$Q$5,IF(AA12&gt;=Priser!$P$4,Priser!$Q$4,Priser!$Q$3)))</f>
        <v>0</v>
      </c>
      <c r="AC12" s="5">
        <f>AB12*SUMIFS(Priser!$L$3:$L$14,Priser!$A$3:$A$14,$BL12)*W12</f>
        <v>0</v>
      </c>
      <c r="AE12" s="5"/>
      <c r="AG12" s="5">
        <f t="shared" si="6"/>
        <v>0</v>
      </c>
      <c r="AH12" s="5">
        <f t="shared" si="7"/>
        <v>0</v>
      </c>
      <c r="AI12" s="5">
        <f t="shared" si="8"/>
        <v>0</v>
      </c>
      <c r="AJ12" s="5">
        <f t="shared" si="9"/>
        <v>0</v>
      </c>
      <c r="AK12" s="5">
        <f t="shared" si="10"/>
        <v>0</v>
      </c>
      <c r="AL12" s="5">
        <f t="shared" si="11"/>
        <v>0</v>
      </c>
      <c r="AM12" s="5">
        <f t="shared" si="12"/>
        <v>0</v>
      </c>
      <c r="AN12" s="5">
        <f t="shared" si="13"/>
        <v>0</v>
      </c>
      <c r="AO12" s="5">
        <f t="shared" si="14"/>
        <v>0</v>
      </c>
      <c r="AP12" s="5">
        <f t="shared" si="15"/>
        <v>0</v>
      </c>
      <c r="AQ12" s="5">
        <f t="shared" si="16"/>
        <v>0</v>
      </c>
      <c r="AR12" s="5">
        <f t="shared" si="17"/>
        <v>0</v>
      </c>
      <c r="AS12" s="5">
        <f t="shared" si="18"/>
        <v>0</v>
      </c>
      <c r="AT12" s="5">
        <f t="shared" si="19"/>
        <v>0</v>
      </c>
      <c r="AV12" s="5"/>
      <c r="AW12" s="5"/>
      <c r="AX12" s="5">
        <f t="shared" si="20"/>
        <v>0</v>
      </c>
      <c r="AY12" s="5">
        <f t="shared" si="21"/>
        <v>0</v>
      </c>
      <c r="AZ12" s="5">
        <f t="shared" si="22"/>
        <v>0</v>
      </c>
      <c r="BA12" s="5">
        <f t="shared" si="23"/>
        <v>0</v>
      </c>
      <c r="BB12" s="5">
        <f t="shared" si="24"/>
        <v>0</v>
      </c>
      <c r="BC12" s="5">
        <f t="shared" si="25"/>
        <v>0</v>
      </c>
      <c r="BD12" s="5">
        <f t="shared" si="26"/>
        <v>0</v>
      </c>
      <c r="BE12" s="5">
        <f t="shared" si="27"/>
        <v>0</v>
      </c>
      <c r="BF12" s="5"/>
      <c r="BI12">
        <f>IF(Förbrukning!F11="",Förbrukning!E11,0)/IF(Förbrukning!$B$3=Listor!$B$5,F12,1)</f>
        <v>0</v>
      </c>
      <c r="BJ12">
        <f>Förbrukning!F11/IF(Förbrukning!$B$3=Listor!$B$5,F12,1)</f>
        <v>0</v>
      </c>
      <c r="BL12">
        <f t="shared" si="28"/>
        <v>10</v>
      </c>
      <c r="BM12">
        <f t="shared" si="31"/>
        <v>4</v>
      </c>
      <c r="BN12" s="5">
        <f>Indata!$B$6</f>
        <v>0</v>
      </c>
    </row>
    <row r="13" spans="1:66" x14ac:dyDescent="0.2">
      <c r="A13" s="4" t="s">
        <v>101</v>
      </c>
      <c r="B13" s="106">
        <f>Indata!B15</f>
        <v>0</v>
      </c>
      <c r="C13" s="66">
        <v>4</v>
      </c>
      <c r="D13" s="4">
        <f t="shared" si="32"/>
        <v>46304</v>
      </c>
      <c r="E13" s="62">
        <f t="shared" si="29"/>
        <v>0</v>
      </c>
      <c r="F13">
        <f>24+SUMIFS(Listor!$C$22:$C$23,Listor!$B$22:$B$23,Uttag!D13)</f>
        <v>24</v>
      </c>
      <c r="G13" s="5">
        <f t="shared" si="30"/>
        <v>0</v>
      </c>
      <c r="I13" s="206">
        <f>Förbrukning!H12</f>
        <v>0</v>
      </c>
      <c r="J13" s="93"/>
      <c r="K13" s="132"/>
      <c r="L13" s="133"/>
      <c r="N13" s="5">
        <f t="shared" si="0"/>
        <v>0</v>
      </c>
      <c r="P13" s="5">
        <f>I13*SUMIFS(Priser!$L$3:$L$14,Priser!$A$3:$A$14,BL13)</f>
        <v>0</v>
      </c>
      <c r="Q13" s="5">
        <f t="shared" si="1"/>
        <v>0</v>
      </c>
      <c r="R13" s="5"/>
      <c r="U13" s="5">
        <f t="shared" si="2"/>
        <v>0</v>
      </c>
      <c r="V13" s="5">
        <f t="shared" si="33"/>
        <v>0</v>
      </c>
      <c r="W13" s="5">
        <f t="shared" si="3"/>
        <v>0</v>
      </c>
      <c r="X13" s="5">
        <f t="shared" si="4"/>
        <v>0</v>
      </c>
      <c r="Y13" s="5">
        <f>IF(X13&gt;=Priser!$N$6,Priser!$O$6,IF(X13&gt;=Priser!$N$5,Priser!$O$5,IF(X13&gt;=Priser!$N$4,Priser!$O$4,Priser!$O$3)))</f>
        <v>0</v>
      </c>
      <c r="Z13" s="5">
        <f>Y13*SUMIFS(Priser!$L$3:$L$14,Priser!$A$3:$A$14,$BL13)*V13</f>
        <v>0</v>
      </c>
      <c r="AA13" s="5">
        <f t="shared" si="5"/>
        <v>0</v>
      </c>
      <c r="AB13" s="5">
        <f>IF(AA13&gt;=Priser!$P$6,Priser!$Q$6,IF(AA13&gt;=Priser!$P$5,Priser!$Q$5,IF(AA13&gt;=Priser!$P$4,Priser!$Q$4,Priser!$Q$3)))</f>
        <v>0</v>
      </c>
      <c r="AC13" s="5">
        <f>AB13*SUMIFS(Priser!$L$3:$L$14,Priser!$A$3:$A$14,$BL13)*W13</f>
        <v>0</v>
      </c>
      <c r="AE13" s="5"/>
      <c r="AG13" s="5">
        <f t="shared" si="6"/>
        <v>0</v>
      </c>
      <c r="AH13" s="5">
        <f t="shared" si="7"/>
        <v>0</v>
      </c>
      <c r="AI13" s="5">
        <f t="shared" si="8"/>
        <v>0</v>
      </c>
      <c r="AJ13" s="5">
        <f t="shared" si="9"/>
        <v>0</v>
      </c>
      <c r="AK13" s="5">
        <f t="shared" si="10"/>
        <v>0</v>
      </c>
      <c r="AL13" s="5">
        <f t="shared" si="11"/>
        <v>0</v>
      </c>
      <c r="AM13" s="5">
        <f t="shared" si="12"/>
        <v>0</v>
      </c>
      <c r="AN13" s="5">
        <f t="shared" si="13"/>
        <v>0</v>
      </c>
      <c r="AO13" s="5">
        <f t="shared" si="14"/>
        <v>0</v>
      </c>
      <c r="AP13" s="5">
        <f t="shared" si="15"/>
        <v>0</v>
      </c>
      <c r="AQ13" s="5">
        <f t="shared" si="16"/>
        <v>0</v>
      </c>
      <c r="AR13" s="5">
        <f t="shared" si="17"/>
        <v>0</v>
      </c>
      <c r="AS13" s="5">
        <f t="shared" si="18"/>
        <v>0</v>
      </c>
      <c r="AT13" s="5">
        <f t="shared" si="19"/>
        <v>0</v>
      </c>
      <c r="AV13" s="5"/>
      <c r="AX13" s="5">
        <f t="shared" si="20"/>
        <v>0</v>
      </c>
      <c r="AY13" s="5">
        <f t="shared" si="21"/>
        <v>0</v>
      </c>
      <c r="AZ13" s="5">
        <f t="shared" si="22"/>
        <v>0</v>
      </c>
      <c r="BA13" s="5">
        <f t="shared" si="23"/>
        <v>0</v>
      </c>
      <c r="BB13" s="5">
        <f t="shared" si="24"/>
        <v>0</v>
      </c>
      <c r="BC13" s="5">
        <f t="shared" si="25"/>
        <v>0</v>
      </c>
      <c r="BD13" s="5">
        <f t="shared" si="26"/>
        <v>0</v>
      </c>
      <c r="BE13" s="5">
        <f t="shared" si="27"/>
        <v>0</v>
      </c>
      <c r="BF13" s="5"/>
      <c r="BI13">
        <f>IF(Förbrukning!F12="",Förbrukning!E12,0)/IF(Förbrukning!$B$3=Listor!$B$5,F13,1)</f>
        <v>0</v>
      </c>
      <c r="BJ13">
        <f>Förbrukning!F12/IF(Förbrukning!$B$3=Listor!$B$5,F13,1)</f>
        <v>0</v>
      </c>
      <c r="BL13">
        <f t="shared" si="28"/>
        <v>10</v>
      </c>
      <c r="BM13">
        <f t="shared" si="31"/>
        <v>4</v>
      </c>
      <c r="BN13" s="5">
        <f>Indata!$B$6</f>
        <v>0</v>
      </c>
    </row>
    <row r="14" spans="1:66" x14ac:dyDescent="0.2">
      <c r="A14" s="4" t="s">
        <v>102</v>
      </c>
      <c r="B14" s="107">
        <f>Indata!B16</f>
        <v>0</v>
      </c>
      <c r="C14" s="66">
        <v>1</v>
      </c>
      <c r="D14" s="4">
        <f t="shared" si="32"/>
        <v>46305</v>
      </c>
      <c r="E14" s="62">
        <f t="shared" si="29"/>
        <v>0</v>
      </c>
      <c r="F14">
        <f>24+SUMIFS(Listor!$C$22:$C$23,Listor!$B$22:$B$23,Uttag!D14)</f>
        <v>24</v>
      </c>
      <c r="G14" s="5">
        <f t="shared" si="30"/>
        <v>0</v>
      </c>
      <c r="I14" s="206">
        <f>Förbrukning!H13</f>
        <v>0</v>
      </c>
      <c r="J14" s="93"/>
      <c r="K14" s="132"/>
      <c r="L14" s="133"/>
      <c r="N14" s="5">
        <f t="shared" si="0"/>
        <v>0</v>
      </c>
      <c r="P14" s="5">
        <f>I14*SUMIFS(Priser!$L$3:$L$14,Priser!$A$3:$A$14,BL14)</f>
        <v>0</v>
      </c>
      <c r="Q14" s="5">
        <f t="shared" si="1"/>
        <v>0</v>
      </c>
      <c r="R14" s="5"/>
      <c r="U14" s="5">
        <f t="shared" si="2"/>
        <v>0</v>
      </c>
      <c r="V14" s="5">
        <f t="shared" si="33"/>
        <v>0</v>
      </c>
      <c r="W14" s="5">
        <f t="shared" si="3"/>
        <v>0</v>
      </c>
      <c r="X14" s="5">
        <f t="shared" si="4"/>
        <v>0</v>
      </c>
      <c r="Y14" s="5">
        <f>IF(X14&gt;=Priser!$N$6,Priser!$O$6,IF(X14&gt;=Priser!$N$5,Priser!$O$5,IF(X14&gt;=Priser!$N$4,Priser!$O$4,Priser!$O$3)))</f>
        <v>0</v>
      </c>
      <c r="Z14" s="5">
        <f>Y14*SUMIFS(Priser!$L$3:$L$14,Priser!$A$3:$A$14,$BL14)*V14</f>
        <v>0</v>
      </c>
      <c r="AA14" s="5">
        <f t="shared" si="5"/>
        <v>0</v>
      </c>
      <c r="AB14" s="5">
        <f>IF(AA14&gt;=Priser!$P$6,Priser!$Q$6,IF(AA14&gt;=Priser!$P$5,Priser!$Q$5,IF(AA14&gt;=Priser!$P$4,Priser!$Q$4,Priser!$Q$3)))</f>
        <v>0</v>
      </c>
      <c r="AC14" s="5">
        <f>AB14*SUMIFS(Priser!$L$3:$L$14,Priser!$A$3:$A$14,$BL14)*W14</f>
        <v>0</v>
      </c>
      <c r="AE14" s="5"/>
      <c r="AG14" s="5">
        <f t="shared" si="6"/>
        <v>0</v>
      </c>
      <c r="AH14" s="5">
        <f t="shared" si="7"/>
        <v>0</v>
      </c>
      <c r="AI14" s="5">
        <f t="shared" si="8"/>
        <v>0</v>
      </c>
      <c r="AJ14" s="5">
        <f t="shared" si="9"/>
        <v>0</v>
      </c>
      <c r="AK14" s="5">
        <f t="shared" si="10"/>
        <v>0</v>
      </c>
      <c r="AL14" s="5">
        <f t="shared" si="11"/>
        <v>0</v>
      </c>
      <c r="AM14" s="5">
        <f t="shared" si="12"/>
        <v>0</v>
      </c>
      <c r="AN14" s="5">
        <f t="shared" si="13"/>
        <v>0</v>
      </c>
      <c r="AO14" s="5">
        <f t="shared" si="14"/>
        <v>0</v>
      </c>
      <c r="AP14" s="5">
        <f t="shared" si="15"/>
        <v>0</v>
      </c>
      <c r="AQ14" s="5">
        <f t="shared" si="16"/>
        <v>0</v>
      </c>
      <c r="AR14" s="5">
        <f t="shared" si="17"/>
        <v>0</v>
      </c>
      <c r="AS14" s="5">
        <f t="shared" si="18"/>
        <v>0</v>
      </c>
      <c r="AT14" s="5">
        <f t="shared" si="19"/>
        <v>0</v>
      </c>
      <c r="AV14" s="5"/>
      <c r="AX14" s="5">
        <f t="shared" si="20"/>
        <v>0</v>
      </c>
      <c r="AY14" s="5">
        <f t="shared" si="21"/>
        <v>0</v>
      </c>
      <c r="AZ14" s="5">
        <f t="shared" si="22"/>
        <v>0</v>
      </c>
      <c r="BA14" s="5">
        <f t="shared" si="23"/>
        <v>0</v>
      </c>
      <c r="BB14" s="5">
        <f t="shared" si="24"/>
        <v>0</v>
      </c>
      <c r="BC14" s="5">
        <f t="shared" si="25"/>
        <v>0</v>
      </c>
      <c r="BD14" s="5">
        <f t="shared" si="26"/>
        <v>0</v>
      </c>
      <c r="BE14" s="5">
        <f t="shared" si="27"/>
        <v>0</v>
      </c>
      <c r="BF14" s="5"/>
      <c r="BI14">
        <f>IF(Förbrukning!F13="",Förbrukning!E13,0)/IF(Förbrukning!$B$3=Listor!$B$5,F14,1)</f>
        <v>0</v>
      </c>
      <c r="BJ14">
        <f>Förbrukning!F13/IF(Förbrukning!$B$3=Listor!$B$5,F14,1)</f>
        <v>0</v>
      </c>
      <c r="BL14">
        <f t="shared" si="28"/>
        <v>10</v>
      </c>
      <c r="BM14">
        <f t="shared" si="31"/>
        <v>4</v>
      </c>
      <c r="BN14" s="5">
        <f>Indata!$B$6</f>
        <v>0</v>
      </c>
    </row>
    <row r="15" spans="1:66" x14ac:dyDescent="0.2">
      <c r="A15" s="4" t="s">
        <v>103</v>
      </c>
      <c r="B15" s="107">
        <f>Indata!B17</f>
        <v>0</v>
      </c>
      <c r="C15" s="66">
        <v>2</v>
      </c>
      <c r="D15" s="4">
        <f t="shared" si="32"/>
        <v>46306</v>
      </c>
      <c r="E15" s="62">
        <f t="shared" si="29"/>
        <v>0</v>
      </c>
      <c r="F15">
        <f>24+SUMIFS(Listor!$C$22:$C$23,Listor!$B$22:$B$23,Uttag!D15)</f>
        <v>24</v>
      </c>
      <c r="G15" s="5">
        <f t="shared" si="30"/>
        <v>0</v>
      </c>
      <c r="I15" s="206">
        <f>Förbrukning!H14</f>
        <v>0</v>
      </c>
      <c r="J15" s="93"/>
      <c r="K15" s="132"/>
      <c r="L15" s="133"/>
      <c r="M15" s="5"/>
      <c r="N15" s="5">
        <f t="shared" si="0"/>
        <v>0</v>
      </c>
      <c r="O15" s="5"/>
      <c r="P15" s="5">
        <f>I15*SUMIFS(Priser!$L$3:$L$14,Priser!$A$3:$A$14,BL15)</f>
        <v>0</v>
      </c>
      <c r="Q15" s="5">
        <f t="shared" si="1"/>
        <v>0</v>
      </c>
      <c r="R15" s="5"/>
      <c r="U15" s="5">
        <f t="shared" si="2"/>
        <v>0</v>
      </c>
      <c r="V15" s="5">
        <f t="shared" si="33"/>
        <v>0</v>
      </c>
      <c r="W15" s="5">
        <f t="shared" si="3"/>
        <v>0</v>
      </c>
      <c r="X15" s="5">
        <f t="shared" si="4"/>
        <v>0</v>
      </c>
      <c r="Y15" s="5">
        <f>IF(X15&gt;=Priser!$N$6,Priser!$O$6,IF(X15&gt;=Priser!$N$5,Priser!$O$5,IF(X15&gt;=Priser!$N$4,Priser!$O$4,Priser!$O$3)))</f>
        <v>0</v>
      </c>
      <c r="Z15" s="5">
        <f>Y15*SUMIFS(Priser!$L$3:$L$14,Priser!$A$3:$A$14,$BL15)*V15</f>
        <v>0</v>
      </c>
      <c r="AA15" s="5">
        <f t="shared" si="5"/>
        <v>0</v>
      </c>
      <c r="AB15" s="5">
        <f>IF(AA15&gt;=Priser!$P$6,Priser!$Q$6,IF(AA15&gt;=Priser!$P$5,Priser!$Q$5,IF(AA15&gt;=Priser!$P$4,Priser!$Q$4,Priser!$Q$3)))</f>
        <v>0</v>
      </c>
      <c r="AC15" s="5">
        <f>AB15*SUMIFS(Priser!$L$3:$L$14,Priser!$A$3:$A$14,$BL15)*W15</f>
        <v>0</v>
      </c>
      <c r="AE15" s="5"/>
      <c r="AG15" s="5">
        <f t="shared" si="6"/>
        <v>0</v>
      </c>
      <c r="AH15" s="5">
        <f t="shared" si="7"/>
        <v>0</v>
      </c>
      <c r="AI15" s="5">
        <f t="shared" si="8"/>
        <v>0</v>
      </c>
      <c r="AJ15" s="5">
        <f t="shared" si="9"/>
        <v>0</v>
      </c>
      <c r="AK15" s="5">
        <f t="shared" si="10"/>
        <v>0</v>
      </c>
      <c r="AL15" s="5">
        <f t="shared" si="11"/>
        <v>0</v>
      </c>
      <c r="AM15" s="5">
        <f t="shared" si="12"/>
        <v>0</v>
      </c>
      <c r="AN15" s="5">
        <f t="shared" si="13"/>
        <v>0</v>
      </c>
      <c r="AO15" s="5">
        <f t="shared" si="14"/>
        <v>0</v>
      </c>
      <c r="AP15" s="5">
        <f t="shared" si="15"/>
        <v>0</v>
      </c>
      <c r="AQ15" s="5">
        <f t="shared" si="16"/>
        <v>0</v>
      </c>
      <c r="AR15" s="5">
        <f t="shared" si="17"/>
        <v>0</v>
      </c>
      <c r="AS15" s="5">
        <f t="shared" si="18"/>
        <v>0</v>
      </c>
      <c r="AT15" s="5">
        <f t="shared" si="19"/>
        <v>0</v>
      </c>
      <c r="AV15" s="5"/>
      <c r="AW15" s="5"/>
      <c r="AX15" s="5">
        <f t="shared" si="20"/>
        <v>0</v>
      </c>
      <c r="AY15" s="5">
        <f t="shared" si="21"/>
        <v>0</v>
      </c>
      <c r="AZ15" s="5">
        <f t="shared" si="22"/>
        <v>0</v>
      </c>
      <c r="BA15" s="5">
        <f t="shared" si="23"/>
        <v>0</v>
      </c>
      <c r="BB15" s="5">
        <f t="shared" si="24"/>
        <v>0</v>
      </c>
      <c r="BC15" s="5">
        <f t="shared" si="25"/>
        <v>0</v>
      </c>
      <c r="BD15" s="5">
        <f t="shared" si="26"/>
        <v>0</v>
      </c>
      <c r="BE15" s="5">
        <f t="shared" si="27"/>
        <v>0</v>
      </c>
      <c r="BF15" s="5"/>
      <c r="BI15">
        <f>IF(Förbrukning!F14="",Förbrukning!E14,0)/IF(Förbrukning!$B$3=Listor!$B$5,F15,1)</f>
        <v>0</v>
      </c>
      <c r="BJ15">
        <f>Förbrukning!F14/IF(Förbrukning!$B$3=Listor!$B$5,F15,1)</f>
        <v>0</v>
      </c>
      <c r="BL15">
        <f t="shared" si="28"/>
        <v>10</v>
      </c>
      <c r="BM15">
        <f t="shared" si="31"/>
        <v>4</v>
      </c>
      <c r="BN15" s="5">
        <f>Indata!$B$6</f>
        <v>0</v>
      </c>
    </row>
    <row r="16" spans="1:66" x14ac:dyDescent="0.2">
      <c r="A16" s="4" t="s">
        <v>104</v>
      </c>
      <c r="B16" s="108">
        <f>Indata!B18</f>
        <v>0</v>
      </c>
      <c r="C16" s="66">
        <v>3</v>
      </c>
      <c r="D16" s="4">
        <f t="shared" si="32"/>
        <v>46307</v>
      </c>
      <c r="E16" s="62">
        <f t="shared" si="29"/>
        <v>0</v>
      </c>
      <c r="F16">
        <f>24+SUMIFS(Listor!$C$22:$C$23,Listor!$B$22:$B$23,Uttag!D16)</f>
        <v>24</v>
      </c>
      <c r="G16" s="5">
        <f t="shared" si="30"/>
        <v>0</v>
      </c>
      <c r="I16" s="206">
        <f>Förbrukning!H15</f>
        <v>0</v>
      </c>
      <c r="J16" s="93"/>
      <c r="K16" s="132"/>
      <c r="L16" s="133"/>
      <c r="M16" s="5"/>
      <c r="N16" s="5">
        <f t="shared" si="0"/>
        <v>0</v>
      </c>
      <c r="O16" s="5"/>
      <c r="P16" s="5">
        <f>I16*SUMIFS(Priser!$L$3:$L$14,Priser!$A$3:$A$14,BL16)</f>
        <v>0</v>
      </c>
      <c r="Q16" s="5">
        <f t="shared" si="1"/>
        <v>0</v>
      </c>
      <c r="R16" s="5"/>
      <c r="U16" s="5">
        <f t="shared" si="2"/>
        <v>0</v>
      </c>
      <c r="V16" s="5">
        <f t="shared" si="33"/>
        <v>0</v>
      </c>
      <c r="W16" s="5">
        <f t="shared" si="3"/>
        <v>0</v>
      </c>
      <c r="X16" s="5">
        <f t="shared" si="4"/>
        <v>0</v>
      </c>
      <c r="Y16" s="5">
        <f>IF(X16&gt;=Priser!$N$6,Priser!$O$6,IF(X16&gt;=Priser!$N$5,Priser!$O$5,IF(X16&gt;=Priser!$N$4,Priser!$O$4,Priser!$O$3)))</f>
        <v>0</v>
      </c>
      <c r="Z16" s="5">
        <f>Y16*SUMIFS(Priser!$L$3:$L$14,Priser!$A$3:$A$14,$BL16)*V16</f>
        <v>0</v>
      </c>
      <c r="AA16" s="5">
        <f t="shared" si="5"/>
        <v>0</v>
      </c>
      <c r="AB16" s="5">
        <f>IF(AA16&gt;=Priser!$P$6,Priser!$Q$6,IF(AA16&gt;=Priser!$P$5,Priser!$Q$5,IF(AA16&gt;=Priser!$P$4,Priser!$Q$4,Priser!$Q$3)))</f>
        <v>0</v>
      </c>
      <c r="AC16" s="5">
        <f>AB16*SUMIFS(Priser!$L$3:$L$14,Priser!$A$3:$A$14,$BL16)*W16</f>
        <v>0</v>
      </c>
      <c r="AE16" s="5"/>
      <c r="AG16" s="5">
        <f t="shared" si="6"/>
        <v>0</v>
      </c>
      <c r="AH16" s="5">
        <f t="shared" si="7"/>
        <v>0</v>
      </c>
      <c r="AI16" s="5">
        <f t="shared" si="8"/>
        <v>0</v>
      </c>
      <c r="AJ16" s="5">
        <f t="shared" si="9"/>
        <v>0</v>
      </c>
      <c r="AK16" s="5">
        <f t="shared" si="10"/>
        <v>0</v>
      </c>
      <c r="AL16" s="5">
        <f t="shared" si="11"/>
        <v>0</v>
      </c>
      <c r="AM16" s="5">
        <f t="shared" si="12"/>
        <v>0</v>
      </c>
      <c r="AN16" s="5">
        <f t="shared" si="13"/>
        <v>0</v>
      </c>
      <c r="AO16" s="5">
        <f t="shared" si="14"/>
        <v>0</v>
      </c>
      <c r="AP16" s="5">
        <f t="shared" si="15"/>
        <v>0</v>
      </c>
      <c r="AQ16" s="5">
        <f t="shared" si="16"/>
        <v>0</v>
      </c>
      <c r="AR16" s="5">
        <f t="shared" si="17"/>
        <v>0</v>
      </c>
      <c r="AS16" s="5">
        <f t="shared" si="18"/>
        <v>0</v>
      </c>
      <c r="AT16" s="5">
        <f t="shared" si="19"/>
        <v>0</v>
      </c>
      <c r="AV16" s="5"/>
      <c r="AW16" s="5"/>
      <c r="AX16" s="5">
        <f t="shared" si="20"/>
        <v>0</v>
      </c>
      <c r="AY16" s="5">
        <f t="shared" si="21"/>
        <v>0</v>
      </c>
      <c r="AZ16" s="5">
        <f t="shared" si="22"/>
        <v>0</v>
      </c>
      <c r="BA16" s="5">
        <f t="shared" si="23"/>
        <v>0</v>
      </c>
      <c r="BB16" s="5">
        <f t="shared" si="24"/>
        <v>0</v>
      </c>
      <c r="BC16" s="5">
        <f t="shared" si="25"/>
        <v>0</v>
      </c>
      <c r="BD16" s="5">
        <f t="shared" si="26"/>
        <v>0</v>
      </c>
      <c r="BE16" s="5">
        <f t="shared" si="27"/>
        <v>0</v>
      </c>
      <c r="BF16" s="5"/>
      <c r="BI16">
        <f>IF(Förbrukning!F15="",Förbrukning!E15,0)/IF(Förbrukning!$B$3=Listor!$B$5,F16,1)</f>
        <v>0</v>
      </c>
      <c r="BJ16">
        <f>Förbrukning!F15/IF(Förbrukning!$B$3=Listor!$B$5,F16,1)</f>
        <v>0</v>
      </c>
      <c r="BL16">
        <f t="shared" si="28"/>
        <v>10</v>
      </c>
      <c r="BM16">
        <f t="shared" si="31"/>
        <v>4</v>
      </c>
      <c r="BN16" s="5">
        <f>Indata!$B$6</f>
        <v>0</v>
      </c>
    </row>
    <row r="17" spans="1:66" x14ac:dyDescent="0.2">
      <c r="D17" s="4">
        <f t="shared" si="32"/>
        <v>46308</v>
      </c>
      <c r="E17" s="62">
        <f t="shared" si="29"/>
        <v>0</v>
      </c>
      <c r="F17">
        <f>24+SUMIFS(Listor!$C$22:$C$23,Listor!$B$22:$B$23,Uttag!D17)</f>
        <v>24</v>
      </c>
      <c r="G17" s="5">
        <f t="shared" si="30"/>
        <v>0</v>
      </c>
      <c r="I17" s="206">
        <f>Förbrukning!H16</f>
        <v>0</v>
      </c>
      <c r="J17" s="93"/>
      <c r="K17" s="132"/>
      <c r="L17" s="133"/>
      <c r="M17" s="5"/>
      <c r="N17" s="5">
        <f t="shared" si="0"/>
        <v>0</v>
      </c>
      <c r="O17" s="5"/>
      <c r="P17" s="5">
        <f>I17*SUMIFS(Priser!$L$3:$L$14,Priser!$A$3:$A$14,BL17)</f>
        <v>0</v>
      </c>
      <c r="Q17" s="5">
        <f t="shared" si="1"/>
        <v>0</v>
      </c>
      <c r="R17" s="5"/>
      <c r="U17" s="5">
        <f t="shared" si="2"/>
        <v>0</v>
      </c>
      <c r="V17" s="5">
        <f t="shared" si="33"/>
        <v>0</v>
      </c>
      <c r="W17" s="5">
        <f t="shared" si="3"/>
        <v>0</v>
      </c>
      <c r="X17" s="5">
        <f t="shared" si="4"/>
        <v>0</v>
      </c>
      <c r="Y17" s="5">
        <f>IF(X17&gt;=Priser!$N$6,Priser!$O$6,IF(X17&gt;=Priser!$N$5,Priser!$O$5,IF(X17&gt;=Priser!$N$4,Priser!$O$4,Priser!$O$3)))</f>
        <v>0</v>
      </c>
      <c r="Z17" s="5">
        <f>Y17*SUMIFS(Priser!$L$3:$L$14,Priser!$A$3:$A$14,$BL17)*V17</f>
        <v>0</v>
      </c>
      <c r="AA17" s="5">
        <f t="shared" si="5"/>
        <v>0</v>
      </c>
      <c r="AB17" s="5">
        <f>IF(AA17&gt;=Priser!$P$6,Priser!$Q$6,IF(AA17&gt;=Priser!$P$5,Priser!$Q$5,IF(AA17&gt;=Priser!$P$4,Priser!$Q$4,Priser!$Q$3)))</f>
        <v>0</v>
      </c>
      <c r="AC17" s="5">
        <f>AB17*SUMIFS(Priser!$L$3:$L$14,Priser!$A$3:$A$14,$BL17)*W17</f>
        <v>0</v>
      </c>
      <c r="AE17" s="5"/>
      <c r="AG17" s="5">
        <f t="shared" si="6"/>
        <v>0</v>
      </c>
      <c r="AH17" s="5">
        <f t="shared" si="7"/>
        <v>0</v>
      </c>
      <c r="AI17" s="5">
        <f t="shared" si="8"/>
        <v>0</v>
      </c>
      <c r="AJ17" s="5">
        <f t="shared" si="9"/>
        <v>0</v>
      </c>
      <c r="AK17" s="5">
        <f t="shared" si="10"/>
        <v>0</v>
      </c>
      <c r="AL17" s="5">
        <f t="shared" si="11"/>
        <v>0</v>
      </c>
      <c r="AM17" s="5">
        <f t="shared" si="12"/>
        <v>0</v>
      </c>
      <c r="AN17" s="5">
        <f t="shared" si="13"/>
        <v>0</v>
      </c>
      <c r="AO17" s="5">
        <f t="shared" si="14"/>
        <v>0</v>
      </c>
      <c r="AP17" s="5">
        <f t="shared" si="15"/>
        <v>0</v>
      </c>
      <c r="AQ17" s="5">
        <f t="shared" si="16"/>
        <v>0</v>
      </c>
      <c r="AR17" s="5">
        <f t="shared" si="17"/>
        <v>0</v>
      </c>
      <c r="AS17" s="5">
        <f t="shared" si="18"/>
        <v>0</v>
      </c>
      <c r="AT17" s="5">
        <f t="shared" si="19"/>
        <v>0</v>
      </c>
      <c r="AV17" s="5"/>
      <c r="AW17" s="5"/>
      <c r="AX17" s="5">
        <f t="shared" si="20"/>
        <v>0</v>
      </c>
      <c r="AY17" s="5">
        <f t="shared" si="21"/>
        <v>0</v>
      </c>
      <c r="AZ17" s="5">
        <f t="shared" si="22"/>
        <v>0</v>
      </c>
      <c r="BA17" s="5">
        <f t="shared" si="23"/>
        <v>0</v>
      </c>
      <c r="BB17" s="5">
        <f t="shared" si="24"/>
        <v>0</v>
      </c>
      <c r="BC17" s="5">
        <f t="shared" si="25"/>
        <v>0</v>
      </c>
      <c r="BD17" s="5">
        <f t="shared" si="26"/>
        <v>0</v>
      </c>
      <c r="BE17" s="5">
        <f t="shared" si="27"/>
        <v>0</v>
      </c>
      <c r="BF17" s="5"/>
      <c r="BI17">
        <f>IF(Förbrukning!F16="",Förbrukning!E16,0)/IF(Förbrukning!$B$3=Listor!$B$5,F17,1)</f>
        <v>0</v>
      </c>
      <c r="BJ17">
        <f>Förbrukning!F16/IF(Förbrukning!$B$3=Listor!$B$5,F17,1)</f>
        <v>0</v>
      </c>
      <c r="BL17">
        <f t="shared" si="28"/>
        <v>10</v>
      </c>
      <c r="BM17">
        <f t="shared" si="31"/>
        <v>4</v>
      </c>
      <c r="BN17" s="5">
        <f>Indata!$B$6</f>
        <v>0</v>
      </c>
    </row>
    <row r="18" spans="1:66" x14ac:dyDescent="0.2">
      <c r="A18" t="s">
        <v>43</v>
      </c>
      <c r="B18" s="19">
        <f>Indata!B20</f>
        <v>0</v>
      </c>
      <c r="C18" s="66">
        <v>10</v>
      </c>
      <c r="D18" s="4">
        <f t="shared" si="32"/>
        <v>46309</v>
      </c>
      <c r="E18" s="62">
        <f t="shared" si="29"/>
        <v>0</v>
      </c>
      <c r="F18">
        <f>24+SUMIFS(Listor!$C$22:$C$23,Listor!$B$22:$B$23,Uttag!D18)</f>
        <v>24</v>
      </c>
      <c r="G18" s="5">
        <f t="shared" si="30"/>
        <v>0</v>
      </c>
      <c r="I18" s="206">
        <f>Förbrukning!H17</f>
        <v>0</v>
      </c>
      <c r="J18" s="93"/>
      <c r="K18" s="132"/>
      <c r="L18" s="133"/>
      <c r="M18" s="5"/>
      <c r="N18" s="5">
        <f t="shared" si="0"/>
        <v>0</v>
      </c>
      <c r="O18" s="5"/>
      <c r="P18" s="5">
        <f>I18*SUMIFS(Priser!$L$3:$L$14,Priser!$A$3:$A$14,BL18)</f>
        <v>0</v>
      </c>
      <c r="Q18" s="5">
        <f t="shared" si="1"/>
        <v>0</v>
      </c>
      <c r="R18" s="5"/>
      <c r="U18" s="5">
        <f t="shared" si="2"/>
        <v>0</v>
      </c>
      <c r="V18" s="5">
        <f t="shared" si="33"/>
        <v>0</v>
      </c>
      <c r="W18" s="5">
        <f t="shared" si="3"/>
        <v>0</v>
      </c>
      <c r="X18" s="5">
        <f t="shared" si="4"/>
        <v>0</v>
      </c>
      <c r="Y18" s="5">
        <f>IF(X18&gt;=Priser!$N$6,Priser!$O$6,IF(X18&gt;=Priser!$N$5,Priser!$O$5,IF(X18&gt;=Priser!$N$4,Priser!$O$4,Priser!$O$3)))</f>
        <v>0</v>
      </c>
      <c r="Z18" s="5">
        <f>Y18*SUMIFS(Priser!$L$3:$L$14,Priser!$A$3:$A$14,$BL18)*V18</f>
        <v>0</v>
      </c>
      <c r="AA18" s="5">
        <f t="shared" si="5"/>
        <v>0</v>
      </c>
      <c r="AB18" s="5">
        <f>IF(AA18&gt;=Priser!$P$6,Priser!$Q$6,IF(AA18&gt;=Priser!$P$5,Priser!$Q$5,IF(AA18&gt;=Priser!$P$4,Priser!$Q$4,Priser!$Q$3)))</f>
        <v>0</v>
      </c>
      <c r="AC18" s="5">
        <f>AB18*SUMIFS(Priser!$L$3:$L$14,Priser!$A$3:$A$14,$BL18)*W18</f>
        <v>0</v>
      </c>
      <c r="AE18" s="5"/>
      <c r="AG18" s="5">
        <f t="shared" si="6"/>
        <v>0</v>
      </c>
      <c r="AH18" s="5">
        <f t="shared" si="7"/>
        <v>0</v>
      </c>
      <c r="AI18" s="5">
        <f t="shared" si="8"/>
        <v>0</v>
      </c>
      <c r="AJ18" s="5">
        <f t="shared" si="9"/>
        <v>0</v>
      </c>
      <c r="AK18" s="5">
        <f t="shared" si="10"/>
        <v>0</v>
      </c>
      <c r="AL18" s="5">
        <f t="shared" si="11"/>
        <v>0</v>
      </c>
      <c r="AM18" s="5">
        <f t="shared" si="12"/>
        <v>0</v>
      </c>
      <c r="AN18" s="5">
        <f t="shared" si="13"/>
        <v>0</v>
      </c>
      <c r="AO18" s="5">
        <f t="shared" si="14"/>
        <v>0</v>
      </c>
      <c r="AP18" s="5">
        <f t="shared" si="15"/>
        <v>0</v>
      </c>
      <c r="AQ18" s="5">
        <f t="shared" si="16"/>
        <v>0</v>
      </c>
      <c r="AR18" s="5">
        <f t="shared" si="17"/>
        <v>0</v>
      </c>
      <c r="AS18" s="5">
        <f t="shared" si="18"/>
        <v>0</v>
      </c>
      <c r="AT18" s="5">
        <f t="shared" si="19"/>
        <v>0</v>
      </c>
      <c r="AV18" s="5"/>
      <c r="AW18" s="5"/>
      <c r="AX18" s="5">
        <f t="shared" si="20"/>
        <v>0</v>
      </c>
      <c r="AY18" s="5">
        <f t="shared" si="21"/>
        <v>0</v>
      </c>
      <c r="AZ18" s="5">
        <f t="shared" si="22"/>
        <v>0</v>
      </c>
      <c r="BA18" s="5">
        <f t="shared" si="23"/>
        <v>0</v>
      </c>
      <c r="BB18" s="5">
        <f t="shared" si="24"/>
        <v>0</v>
      </c>
      <c r="BC18" s="5">
        <f t="shared" si="25"/>
        <v>0</v>
      </c>
      <c r="BD18" s="5">
        <f t="shared" si="26"/>
        <v>0</v>
      </c>
      <c r="BE18" s="5">
        <f t="shared" si="27"/>
        <v>0</v>
      </c>
      <c r="BF18" s="5"/>
      <c r="BI18">
        <f>IF(Förbrukning!F17="",Förbrukning!E17,0)/IF(Förbrukning!$B$3=Listor!$B$5,F18,1)</f>
        <v>0</v>
      </c>
      <c r="BJ18">
        <f>Förbrukning!F17/IF(Förbrukning!$B$3=Listor!$B$5,F18,1)</f>
        <v>0</v>
      </c>
      <c r="BL18">
        <f t="shared" si="28"/>
        <v>10</v>
      </c>
      <c r="BM18">
        <f t="shared" si="31"/>
        <v>4</v>
      </c>
      <c r="BN18" s="5">
        <f>Indata!$B$6</f>
        <v>0</v>
      </c>
    </row>
    <row r="19" spans="1:66" x14ac:dyDescent="0.2">
      <c r="A19" t="s">
        <v>44</v>
      </c>
      <c r="B19" s="21">
        <f>Indata!B21</f>
        <v>0</v>
      </c>
      <c r="C19" s="66">
        <v>11</v>
      </c>
      <c r="D19" s="4">
        <f t="shared" si="32"/>
        <v>46310</v>
      </c>
      <c r="E19" s="62">
        <f t="shared" si="29"/>
        <v>0</v>
      </c>
      <c r="F19">
        <f>24+SUMIFS(Listor!$C$22:$C$23,Listor!$B$22:$B$23,Uttag!D19)</f>
        <v>24</v>
      </c>
      <c r="G19" s="5">
        <f t="shared" si="30"/>
        <v>0</v>
      </c>
      <c r="I19" s="206">
        <f>Förbrukning!H18</f>
        <v>0</v>
      </c>
      <c r="J19" s="93"/>
      <c r="K19" s="132"/>
      <c r="L19" s="133"/>
      <c r="M19" s="5"/>
      <c r="N19" s="5">
        <f t="shared" si="0"/>
        <v>0</v>
      </c>
      <c r="O19" s="5"/>
      <c r="P19" s="5">
        <f>I19*SUMIFS(Priser!$L$3:$L$14,Priser!$A$3:$A$14,BL19)</f>
        <v>0</v>
      </c>
      <c r="Q19" s="5">
        <f>Z19+AC19</f>
        <v>0</v>
      </c>
      <c r="R19" s="5"/>
      <c r="U19" s="5">
        <f>MAX(G19-BE19,0)</f>
        <v>0</v>
      </c>
      <c r="V19" s="5">
        <f>U19-W19</f>
        <v>0</v>
      </c>
      <c r="W19" s="5">
        <f t="shared" si="3"/>
        <v>0</v>
      </c>
      <c r="X19" s="5">
        <f t="shared" si="4"/>
        <v>0</v>
      </c>
      <c r="Y19" s="5">
        <f>IF(X19&gt;=Priser!$N$6,Priser!$O$6,IF(X19&gt;=Priser!$N$5,Priser!$O$5,IF(X19&gt;=Priser!$N$4,Priser!$O$4,Priser!$O$3)))</f>
        <v>0</v>
      </c>
      <c r="Z19" s="5">
        <f>Y19*SUMIFS(Priser!$L$3:$L$14,Priser!$A$3:$A$14,$BL19)*V19</f>
        <v>0</v>
      </c>
      <c r="AA19" s="5">
        <f t="shared" si="5"/>
        <v>0</v>
      </c>
      <c r="AB19" s="5">
        <f>IF(AA19&gt;=Priser!$P$6,Priser!$Q$6,IF(AA19&gt;=Priser!$P$5,Priser!$Q$5,IF(AA19&gt;=Priser!$P$4,Priser!$Q$4,Priser!$Q$3)))</f>
        <v>0</v>
      </c>
      <c r="AC19" s="5">
        <f>AB19*SUMIFS(Priser!$L$3:$L$14,Priser!$A$3:$A$14,$BL19)*W19</f>
        <v>0</v>
      </c>
      <c r="AE19" s="5"/>
      <c r="AG19" s="5">
        <f t="shared" si="6"/>
        <v>0</v>
      </c>
      <c r="AH19" s="5">
        <f t="shared" si="7"/>
        <v>0</v>
      </c>
      <c r="AI19" s="5">
        <f t="shared" si="8"/>
        <v>0</v>
      </c>
      <c r="AJ19" s="5">
        <f t="shared" si="9"/>
        <v>0</v>
      </c>
      <c r="AK19" s="5">
        <f t="shared" si="10"/>
        <v>0</v>
      </c>
      <c r="AL19" s="5">
        <f t="shared" si="11"/>
        <v>0</v>
      </c>
      <c r="AM19" s="5">
        <f t="shared" si="12"/>
        <v>0</v>
      </c>
      <c r="AN19" s="5">
        <f t="shared" si="13"/>
        <v>0</v>
      </c>
      <c r="AO19" s="5">
        <f t="shared" si="14"/>
        <v>0</v>
      </c>
      <c r="AP19" s="5">
        <f t="shared" si="15"/>
        <v>0</v>
      </c>
      <c r="AQ19" s="5">
        <f t="shared" si="16"/>
        <v>0</v>
      </c>
      <c r="AR19" s="5">
        <f t="shared" si="17"/>
        <v>0</v>
      </c>
      <c r="AS19" s="5">
        <f t="shared" si="18"/>
        <v>0</v>
      </c>
      <c r="AT19" s="5">
        <f t="shared" si="19"/>
        <v>0</v>
      </c>
      <c r="AV19" s="5"/>
      <c r="AW19" s="5"/>
      <c r="AX19" s="5">
        <f t="shared" si="20"/>
        <v>0</v>
      </c>
      <c r="AY19" s="5">
        <f t="shared" si="21"/>
        <v>0</v>
      </c>
      <c r="AZ19" s="5">
        <f t="shared" si="22"/>
        <v>0</v>
      </c>
      <c r="BA19" s="5">
        <f t="shared" si="23"/>
        <v>0</v>
      </c>
      <c r="BB19" s="5">
        <f t="shared" si="24"/>
        <v>0</v>
      </c>
      <c r="BC19" s="5">
        <f t="shared" si="25"/>
        <v>0</v>
      </c>
      <c r="BD19" s="5">
        <f t="shared" si="26"/>
        <v>0</v>
      </c>
      <c r="BE19" s="5">
        <f t="shared" si="27"/>
        <v>0</v>
      </c>
      <c r="BF19" s="5"/>
      <c r="BI19">
        <f>IF(Förbrukning!F18="",Förbrukning!E18,0)/IF(Förbrukning!$B$3=Listor!$B$5,F19,1)</f>
        <v>0</v>
      </c>
      <c r="BJ19">
        <f>Förbrukning!F18/IF(Förbrukning!$B$3=Listor!$B$5,F19,1)</f>
        <v>0</v>
      </c>
      <c r="BL19">
        <f t="shared" si="28"/>
        <v>10</v>
      </c>
      <c r="BM19">
        <f t="shared" si="31"/>
        <v>4</v>
      </c>
      <c r="BN19" s="5">
        <f>Indata!$B$6</f>
        <v>0</v>
      </c>
    </row>
    <row r="20" spans="1:66" x14ac:dyDescent="0.2">
      <c r="A20" t="s">
        <v>45</v>
      </c>
      <c r="B20" s="21">
        <f>Indata!B22</f>
        <v>0</v>
      </c>
      <c r="C20" s="66">
        <v>12</v>
      </c>
      <c r="D20" s="4">
        <f t="shared" si="32"/>
        <v>46311</v>
      </c>
      <c r="E20" s="62">
        <f t="shared" si="29"/>
        <v>0</v>
      </c>
      <c r="F20">
        <f>24+SUMIFS(Listor!$C$22:$C$23,Listor!$B$22:$B$23,Uttag!D20)</f>
        <v>24</v>
      </c>
      <c r="G20" s="5">
        <f t="shared" si="30"/>
        <v>0</v>
      </c>
      <c r="I20" s="206">
        <f>Förbrukning!H19</f>
        <v>0</v>
      </c>
      <c r="J20" s="93"/>
      <c r="K20" s="132"/>
      <c r="L20" s="133"/>
      <c r="M20" s="5"/>
      <c r="N20" s="5">
        <f t="shared" si="0"/>
        <v>0</v>
      </c>
      <c r="O20" s="5"/>
      <c r="P20" s="5">
        <f>I20*SUMIFS(Priser!$L$3:$L$14,Priser!$A$3:$A$14,BL20)</f>
        <v>0</v>
      </c>
      <c r="Q20" s="5">
        <f t="shared" si="1"/>
        <v>0</v>
      </c>
      <c r="R20" s="5"/>
      <c r="U20" s="5">
        <f t="shared" si="2"/>
        <v>0</v>
      </c>
      <c r="V20" s="5">
        <f t="shared" si="33"/>
        <v>0</v>
      </c>
      <c r="W20" s="5">
        <f t="shared" si="3"/>
        <v>0</v>
      </c>
      <c r="X20" s="5">
        <f t="shared" si="4"/>
        <v>0</v>
      </c>
      <c r="Y20" s="5">
        <f>IF(X20&gt;=Priser!$N$6,Priser!$O$6,IF(X20&gt;=Priser!$N$5,Priser!$O$5,IF(X20&gt;=Priser!$N$4,Priser!$O$4,Priser!$O$3)))</f>
        <v>0</v>
      </c>
      <c r="Z20" s="5">
        <f>Y20*SUMIFS(Priser!$L$3:$L$14,Priser!$A$3:$A$14,$BL20)*V20</f>
        <v>0</v>
      </c>
      <c r="AA20" s="5">
        <f t="shared" si="5"/>
        <v>0</v>
      </c>
      <c r="AB20" s="5">
        <f>IF(AA20&gt;=Priser!$P$6,Priser!$Q$6,IF(AA20&gt;=Priser!$P$5,Priser!$Q$5,IF(AA20&gt;=Priser!$P$4,Priser!$Q$4,Priser!$Q$3)))</f>
        <v>0</v>
      </c>
      <c r="AC20" s="5">
        <f>AB20*SUMIFS(Priser!$L$3:$L$14,Priser!$A$3:$A$14,$BL20)*W20</f>
        <v>0</v>
      </c>
      <c r="AE20" s="5"/>
      <c r="AG20" s="5">
        <f t="shared" si="6"/>
        <v>0</v>
      </c>
      <c r="AH20" s="5">
        <f t="shared" si="7"/>
        <v>0</v>
      </c>
      <c r="AI20" s="5">
        <f t="shared" si="8"/>
        <v>0</v>
      </c>
      <c r="AJ20" s="5">
        <f t="shared" si="9"/>
        <v>0</v>
      </c>
      <c r="AK20" s="5">
        <f t="shared" si="10"/>
        <v>0</v>
      </c>
      <c r="AL20" s="5">
        <f t="shared" si="11"/>
        <v>0</v>
      </c>
      <c r="AM20" s="5">
        <f t="shared" si="12"/>
        <v>0</v>
      </c>
      <c r="AN20" s="5">
        <f t="shared" si="13"/>
        <v>0</v>
      </c>
      <c r="AO20" s="5">
        <f t="shared" si="14"/>
        <v>0</v>
      </c>
      <c r="AP20" s="5">
        <f t="shared" si="15"/>
        <v>0</v>
      </c>
      <c r="AQ20" s="5">
        <f t="shared" si="16"/>
        <v>0</v>
      </c>
      <c r="AR20" s="5">
        <f t="shared" si="17"/>
        <v>0</v>
      </c>
      <c r="AS20" s="5">
        <f t="shared" si="18"/>
        <v>0</v>
      </c>
      <c r="AT20" s="5">
        <f t="shared" si="19"/>
        <v>0</v>
      </c>
      <c r="AV20" s="5"/>
      <c r="AW20" s="5"/>
      <c r="AX20" s="5">
        <f t="shared" si="20"/>
        <v>0</v>
      </c>
      <c r="AY20" s="5">
        <f t="shared" si="21"/>
        <v>0</v>
      </c>
      <c r="AZ20" s="5">
        <f t="shared" si="22"/>
        <v>0</v>
      </c>
      <c r="BA20" s="5">
        <f t="shared" si="23"/>
        <v>0</v>
      </c>
      <c r="BB20" s="5">
        <f t="shared" si="24"/>
        <v>0</v>
      </c>
      <c r="BC20" s="5">
        <f t="shared" si="25"/>
        <v>0</v>
      </c>
      <c r="BD20" s="5">
        <f t="shared" si="26"/>
        <v>0</v>
      </c>
      <c r="BE20" s="5">
        <f t="shared" si="27"/>
        <v>0</v>
      </c>
      <c r="BF20" s="5"/>
      <c r="BI20">
        <f>IF(Förbrukning!F19="",Förbrukning!E19,0)/IF(Förbrukning!$B$3=Listor!$B$5,F20,1)</f>
        <v>0</v>
      </c>
      <c r="BJ20">
        <f>Förbrukning!F19/IF(Förbrukning!$B$3=Listor!$B$5,F20,1)</f>
        <v>0</v>
      </c>
      <c r="BL20">
        <f t="shared" si="28"/>
        <v>10</v>
      </c>
      <c r="BM20">
        <f t="shared" si="31"/>
        <v>4</v>
      </c>
      <c r="BN20" s="5">
        <f>Indata!$B$6</f>
        <v>0</v>
      </c>
    </row>
    <row r="21" spans="1:66" x14ac:dyDescent="0.2">
      <c r="A21" t="s">
        <v>46</v>
      </c>
      <c r="B21" s="21">
        <f>Indata!B23</f>
        <v>0</v>
      </c>
      <c r="C21" s="66">
        <v>1</v>
      </c>
      <c r="D21" s="4">
        <f t="shared" si="32"/>
        <v>46312</v>
      </c>
      <c r="E21" s="62">
        <f t="shared" si="29"/>
        <v>0</v>
      </c>
      <c r="F21">
        <f>24+SUMIFS(Listor!$C$22:$C$23,Listor!$B$22:$B$23,Uttag!D21)</f>
        <v>24</v>
      </c>
      <c r="G21" s="5">
        <f t="shared" si="30"/>
        <v>0</v>
      </c>
      <c r="I21" s="206">
        <f>Förbrukning!H20</f>
        <v>0</v>
      </c>
      <c r="J21" s="93"/>
      <c r="K21" s="132"/>
      <c r="L21" s="133"/>
      <c r="M21" s="5"/>
      <c r="N21" s="5">
        <f t="shared" si="0"/>
        <v>0</v>
      </c>
      <c r="O21" s="5"/>
      <c r="P21" s="5">
        <f>I21*SUMIFS(Priser!$L$3:$L$14,Priser!$A$3:$A$14,BL21)</f>
        <v>0</v>
      </c>
      <c r="Q21" s="5">
        <f t="shared" si="1"/>
        <v>0</v>
      </c>
      <c r="R21" s="5"/>
      <c r="U21" s="5">
        <f t="shared" si="2"/>
        <v>0</v>
      </c>
      <c r="V21" s="5">
        <f t="shared" si="33"/>
        <v>0</v>
      </c>
      <c r="W21" s="5">
        <f t="shared" si="3"/>
        <v>0</v>
      </c>
      <c r="X21" s="5">
        <f t="shared" si="4"/>
        <v>0</v>
      </c>
      <c r="Y21" s="5">
        <f>IF(X21&gt;=Priser!$N$6,Priser!$O$6,IF(X21&gt;=Priser!$N$5,Priser!$O$5,IF(X21&gt;=Priser!$N$4,Priser!$O$4,Priser!$O$3)))</f>
        <v>0</v>
      </c>
      <c r="Z21" s="5">
        <f>Y21*SUMIFS(Priser!$L$3:$L$14,Priser!$A$3:$A$14,$BL21)*V21</f>
        <v>0</v>
      </c>
      <c r="AA21" s="5">
        <f t="shared" si="5"/>
        <v>0</v>
      </c>
      <c r="AB21" s="5">
        <f>IF(AA21&gt;=Priser!$P$6,Priser!$Q$6,IF(AA21&gt;=Priser!$P$5,Priser!$Q$5,IF(AA21&gt;=Priser!$P$4,Priser!$Q$4,Priser!$Q$3)))</f>
        <v>0</v>
      </c>
      <c r="AC21" s="5">
        <f>AB21*SUMIFS(Priser!$L$3:$L$14,Priser!$A$3:$A$14,$BL21)*W21</f>
        <v>0</v>
      </c>
      <c r="AE21" s="5"/>
      <c r="AG21" s="5">
        <f t="shared" si="6"/>
        <v>0</v>
      </c>
      <c r="AH21" s="5">
        <f t="shared" si="7"/>
        <v>0</v>
      </c>
      <c r="AI21" s="5">
        <f t="shared" si="8"/>
        <v>0</v>
      </c>
      <c r="AJ21" s="5">
        <f t="shared" si="9"/>
        <v>0</v>
      </c>
      <c r="AK21" s="5">
        <f t="shared" si="10"/>
        <v>0</v>
      </c>
      <c r="AL21" s="5">
        <f t="shared" si="11"/>
        <v>0</v>
      </c>
      <c r="AM21" s="5">
        <f t="shared" si="12"/>
        <v>0</v>
      </c>
      <c r="AN21" s="5">
        <f t="shared" si="13"/>
        <v>0</v>
      </c>
      <c r="AO21" s="5">
        <f t="shared" si="14"/>
        <v>0</v>
      </c>
      <c r="AP21" s="5">
        <f t="shared" si="15"/>
        <v>0</v>
      </c>
      <c r="AQ21" s="5">
        <f t="shared" si="16"/>
        <v>0</v>
      </c>
      <c r="AR21" s="5">
        <f t="shared" si="17"/>
        <v>0</v>
      </c>
      <c r="AS21" s="5">
        <f t="shared" si="18"/>
        <v>0</v>
      </c>
      <c r="AT21" s="5">
        <f t="shared" si="19"/>
        <v>0</v>
      </c>
      <c r="AV21" s="5"/>
      <c r="AW21" s="5"/>
      <c r="AX21" s="5">
        <f t="shared" si="20"/>
        <v>0</v>
      </c>
      <c r="AY21" s="5">
        <f t="shared" si="21"/>
        <v>0</v>
      </c>
      <c r="AZ21" s="5">
        <f t="shared" si="22"/>
        <v>0</v>
      </c>
      <c r="BA21" s="5">
        <f t="shared" si="23"/>
        <v>0</v>
      </c>
      <c r="BB21" s="5">
        <f t="shared" si="24"/>
        <v>0</v>
      </c>
      <c r="BC21" s="5">
        <f t="shared" si="25"/>
        <v>0</v>
      </c>
      <c r="BD21" s="5">
        <f t="shared" si="26"/>
        <v>0</v>
      </c>
      <c r="BE21" s="5">
        <f t="shared" si="27"/>
        <v>0</v>
      </c>
      <c r="BF21" s="5"/>
      <c r="BI21">
        <f>IF(Förbrukning!F20="",Förbrukning!E20,0)/IF(Förbrukning!$B$3=Listor!$B$5,F21,1)</f>
        <v>0</v>
      </c>
      <c r="BJ21">
        <f>Förbrukning!F20/IF(Förbrukning!$B$3=Listor!$B$5,F21,1)</f>
        <v>0</v>
      </c>
      <c r="BL21">
        <f t="shared" si="28"/>
        <v>10</v>
      </c>
      <c r="BM21">
        <f t="shared" si="31"/>
        <v>4</v>
      </c>
      <c r="BN21" s="5">
        <f>Indata!$B$6</f>
        <v>0</v>
      </c>
    </row>
    <row r="22" spans="1:66" x14ac:dyDescent="0.2">
      <c r="A22" t="s">
        <v>47</v>
      </c>
      <c r="B22" s="21">
        <f>Indata!B24</f>
        <v>0</v>
      </c>
      <c r="C22" s="66">
        <v>2</v>
      </c>
      <c r="D22" s="4">
        <f t="shared" si="32"/>
        <v>46313</v>
      </c>
      <c r="E22" s="62">
        <f t="shared" si="29"/>
        <v>0</v>
      </c>
      <c r="F22">
        <f>24+SUMIFS(Listor!$C$22:$C$23,Listor!$B$22:$B$23,Uttag!D22)</f>
        <v>24</v>
      </c>
      <c r="G22" s="5">
        <f t="shared" si="30"/>
        <v>0</v>
      </c>
      <c r="I22" s="206">
        <f>Förbrukning!H21</f>
        <v>0</v>
      </c>
      <c r="J22" s="93"/>
      <c r="K22" s="132"/>
      <c r="L22" s="133"/>
      <c r="M22" s="5"/>
      <c r="N22" s="5">
        <f t="shared" si="0"/>
        <v>0</v>
      </c>
      <c r="O22" s="5"/>
      <c r="P22" s="5">
        <f>I22*SUMIFS(Priser!$L$3:$L$14,Priser!$A$3:$A$14,BL22)</f>
        <v>0</v>
      </c>
      <c r="Q22" s="5">
        <f t="shared" si="1"/>
        <v>0</v>
      </c>
      <c r="R22" s="5"/>
      <c r="U22" s="5">
        <f t="shared" si="2"/>
        <v>0</v>
      </c>
      <c r="V22" s="5">
        <f t="shared" si="33"/>
        <v>0</v>
      </c>
      <c r="W22" s="5">
        <f t="shared" si="3"/>
        <v>0</v>
      </c>
      <c r="X22" s="5">
        <f t="shared" si="4"/>
        <v>0</v>
      </c>
      <c r="Y22" s="5">
        <f>IF(X22&gt;=Priser!$N$6,Priser!$O$6,IF(X22&gt;=Priser!$N$5,Priser!$O$5,IF(X22&gt;=Priser!$N$4,Priser!$O$4,Priser!$O$3)))</f>
        <v>0</v>
      </c>
      <c r="Z22" s="5">
        <f>Y22*SUMIFS(Priser!$L$3:$L$14,Priser!$A$3:$A$14,$BL22)*V22</f>
        <v>0</v>
      </c>
      <c r="AA22" s="5">
        <f t="shared" si="5"/>
        <v>0</v>
      </c>
      <c r="AB22" s="5">
        <f>IF(AA22&gt;=Priser!$P$6,Priser!$Q$6,IF(AA22&gt;=Priser!$P$5,Priser!$Q$5,IF(AA22&gt;=Priser!$P$4,Priser!$Q$4,Priser!$Q$3)))</f>
        <v>0</v>
      </c>
      <c r="AC22" s="5">
        <f>AB22*SUMIFS(Priser!$L$3:$L$14,Priser!$A$3:$A$14,$BL22)*W22</f>
        <v>0</v>
      </c>
      <c r="AE22" s="5"/>
      <c r="AG22" s="5">
        <f t="shared" si="6"/>
        <v>0</v>
      </c>
      <c r="AH22" s="5">
        <f t="shared" si="7"/>
        <v>0</v>
      </c>
      <c r="AI22" s="5">
        <f t="shared" si="8"/>
        <v>0</v>
      </c>
      <c r="AJ22" s="5">
        <f t="shared" si="9"/>
        <v>0</v>
      </c>
      <c r="AK22" s="5">
        <f t="shared" si="10"/>
        <v>0</v>
      </c>
      <c r="AL22" s="5">
        <f t="shared" si="11"/>
        <v>0</v>
      </c>
      <c r="AM22" s="5">
        <f t="shared" si="12"/>
        <v>0</v>
      </c>
      <c r="AN22" s="5">
        <f t="shared" si="13"/>
        <v>0</v>
      </c>
      <c r="AO22" s="5">
        <f t="shared" si="14"/>
        <v>0</v>
      </c>
      <c r="AP22" s="5">
        <f t="shared" si="15"/>
        <v>0</v>
      </c>
      <c r="AQ22" s="5">
        <f t="shared" si="16"/>
        <v>0</v>
      </c>
      <c r="AR22" s="5">
        <f t="shared" si="17"/>
        <v>0</v>
      </c>
      <c r="AS22" s="5">
        <f t="shared" si="18"/>
        <v>0</v>
      </c>
      <c r="AT22" s="5">
        <f t="shared" si="19"/>
        <v>0</v>
      </c>
      <c r="AV22" s="5"/>
      <c r="AW22" s="5"/>
      <c r="AX22" s="5">
        <f t="shared" si="20"/>
        <v>0</v>
      </c>
      <c r="AY22" s="5">
        <f t="shared" si="21"/>
        <v>0</v>
      </c>
      <c r="AZ22" s="5">
        <f t="shared" si="22"/>
        <v>0</v>
      </c>
      <c r="BA22" s="5">
        <f t="shared" si="23"/>
        <v>0</v>
      </c>
      <c r="BB22" s="5">
        <f t="shared" si="24"/>
        <v>0</v>
      </c>
      <c r="BC22" s="5">
        <f t="shared" si="25"/>
        <v>0</v>
      </c>
      <c r="BD22" s="5">
        <f t="shared" si="26"/>
        <v>0</v>
      </c>
      <c r="BE22" s="5">
        <f t="shared" si="27"/>
        <v>0</v>
      </c>
      <c r="BF22" s="5"/>
      <c r="BI22">
        <f>IF(Förbrukning!F21="",Förbrukning!E21,0)/IF(Förbrukning!$B$3=Listor!$B$5,F22,1)</f>
        <v>0</v>
      </c>
      <c r="BJ22">
        <f>Förbrukning!F21/IF(Förbrukning!$B$3=Listor!$B$5,F22,1)</f>
        <v>0</v>
      </c>
      <c r="BL22">
        <f t="shared" si="28"/>
        <v>10</v>
      </c>
      <c r="BM22">
        <f t="shared" si="31"/>
        <v>4</v>
      </c>
      <c r="BN22" s="5">
        <f>Indata!$B$6</f>
        <v>0</v>
      </c>
    </row>
    <row r="23" spans="1:66" x14ac:dyDescent="0.2">
      <c r="A23" t="s">
        <v>48</v>
      </c>
      <c r="B23" s="21">
        <f>Indata!B25</f>
        <v>0</v>
      </c>
      <c r="C23" s="66">
        <v>3</v>
      </c>
      <c r="D23" s="4">
        <f t="shared" si="32"/>
        <v>46314</v>
      </c>
      <c r="E23" s="62">
        <f t="shared" si="29"/>
        <v>0</v>
      </c>
      <c r="F23">
        <f>24+SUMIFS(Listor!$C$22:$C$23,Listor!$B$22:$B$23,Uttag!D23)</f>
        <v>24</v>
      </c>
      <c r="G23" s="5">
        <f t="shared" si="30"/>
        <v>0</v>
      </c>
      <c r="I23" s="206">
        <f>Förbrukning!H22</f>
        <v>0</v>
      </c>
      <c r="J23" s="93"/>
      <c r="K23" s="132"/>
      <c r="L23" s="133"/>
      <c r="M23" s="5"/>
      <c r="N23" s="5">
        <f t="shared" si="0"/>
        <v>0</v>
      </c>
      <c r="O23" s="5"/>
      <c r="P23" s="5">
        <f>I23*SUMIFS(Priser!$L$3:$L$14,Priser!$A$3:$A$14,BL23)</f>
        <v>0</v>
      </c>
      <c r="Q23" s="5">
        <f t="shared" si="1"/>
        <v>0</v>
      </c>
      <c r="R23" s="5"/>
      <c r="U23" s="5">
        <f t="shared" si="2"/>
        <v>0</v>
      </c>
      <c r="V23" s="5">
        <f t="shared" si="33"/>
        <v>0</v>
      </c>
      <c r="W23" s="5">
        <f t="shared" si="3"/>
        <v>0</v>
      </c>
      <c r="X23" s="5">
        <f t="shared" si="4"/>
        <v>0</v>
      </c>
      <c r="Y23" s="5">
        <f>IF(X23&gt;=Priser!$N$6,Priser!$O$6,IF(X23&gt;=Priser!$N$5,Priser!$O$5,IF(X23&gt;=Priser!$N$4,Priser!$O$4,Priser!$O$3)))</f>
        <v>0</v>
      </c>
      <c r="Z23" s="5">
        <f>Y23*SUMIFS(Priser!$L$3:$L$14,Priser!$A$3:$A$14,$BL23)*V23</f>
        <v>0</v>
      </c>
      <c r="AA23" s="5">
        <f t="shared" si="5"/>
        <v>0</v>
      </c>
      <c r="AB23" s="5">
        <f>IF(AA23&gt;=Priser!$P$6,Priser!$Q$6,IF(AA23&gt;=Priser!$P$5,Priser!$Q$5,IF(AA23&gt;=Priser!$P$4,Priser!$Q$4,Priser!$Q$3)))</f>
        <v>0</v>
      </c>
      <c r="AC23" s="5">
        <f>AB23*SUMIFS(Priser!$L$3:$L$14,Priser!$A$3:$A$14,$BL23)*W23</f>
        <v>0</v>
      </c>
      <c r="AE23" s="5"/>
      <c r="AG23" s="5">
        <f t="shared" si="6"/>
        <v>0</v>
      </c>
      <c r="AH23" s="5">
        <f t="shared" si="7"/>
        <v>0</v>
      </c>
      <c r="AI23" s="5">
        <f t="shared" si="8"/>
        <v>0</v>
      </c>
      <c r="AJ23" s="5">
        <f t="shared" si="9"/>
        <v>0</v>
      </c>
      <c r="AK23" s="5">
        <f t="shared" si="10"/>
        <v>0</v>
      </c>
      <c r="AL23" s="5">
        <f t="shared" si="11"/>
        <v>0</v>
      </c>
      <c r="AM23" s="5">
        <f t="shared" si="12"/>
        <v>0</v>
      </c>
      <c r="AN23" s="5">
        <f t="shared" si="13"/>
        <v>0</v>
      </c>
      <c r="AO23" s="5">
        <f t="shared" si="14"/>
        <v>0</v>
      </c>
      <c r="AP23" s="5">
        <f t="shared" si="15"/>
        <v>0</v>
      </c>
      <c r="AQ23" s="5">
        <f t="shared" si="16"/>
        <v>0</v>
      </c>
      <c r="AR23" s="5">
        <f t="shared" si="17"/>
        <v>0</v>
      </c>
      <c r="AS23" s="5">
        <f t="shared" si="18"/>
        <v>0</v>
      </c>
      <c r="AT23" s="5">
        <f t="shared" si="19"/>
        <v>0</v>
      </c>
      <c r="AV23" s="5"/>
      <c r="AW23" s="5"/>
      <c r="AX23" s="5">
        <f t="shared" si="20"/>
        <v>0</v>
      </c>
      <c r="AY23" s="5">
        <f t="shared" si="21"/>
        <v>0</v>
      </c>
      <c r="AZ23" s="5">
        <f t="shared" si="22"/>
        <v>0</v>
      </c>
      <c r="BA23" s="5">
        <f t="shared" si="23"/>
        <v>0</v>
      </c>
      <c r="BB23" s="5">
        <f t="shared" si="24"/>
        <v>0</v>
      </c>
      <c r="BC23" s="5">
        <f t="shared" si="25"/>
        <v>0</v>
      </c>
      <c r="BD23" s="5">
        <f t="shared" si="26"/>
        <v>0</v>
      </c>
      <c r="BE23" s="5">
        <f t="shared" si="27"/>
        <v>0</v>
      </c>
      <c r="BF23" s="5"/>
      <c r="BI23">
        <f>IF(Förbrukning!F22="",Förbrukning!E22,0)/IF(Förbrukning!$B$3=Listor!$B$5,F23,1)</f>
        <v>0</v>
      </c>
      <c r="BJ23">
        <f>Förbrukning!F22/IF(Förbrukning!$B$3=Listor!$B$5,F23,1)</f>
        <v>0</v>
      </c>
      <c r="BL23">
        <f t="shared" si="28"/>
        <v>10</v>
      </c>
      <c r="BM23">
        <f t="shared" si="31"/>
        <v>4</v>
      </c>
      <c r="BN23" s="5">
        <f>Indata!$B$6</f>
        <v>0</v>
      </c>
    </row>
    <row r="24" spans="1:66" x14ac:dyDescent="0.2">
      <c r="A24" t="s">
        <v>49</v>
      </c>
      <c r="B24" s="21">
        <f>Indata!B26</f>
        <v>0</v>
      </c>
      <c r="C24" s="66">
        <v>4</v>
      </c>
      <c r="D24" s="4">
        <f t="shared" si="32"/>
        <v>46315</v>
      </c>
      <c r="E24" s="62">
        <f t="shared" si="29"/>
        <v>0</v>
      </c>
      <c r="F24">
        <f>24+SUMIFS(Listor!$C$22:$C$23,Listor!$B$22:$B$23,Uttag!D24)</f>
        <v>24</v>
      </c>
      <c r="G24" s="5">
        <f t="shared" si="30"/>
        <v>0</v>
      </c>
      <c r="I24" s="206">
        <f>Förbrukning!H23</f>
        <v>0</v>
      </c>
      <c r="J24" s="93"/>
      <c r="K24" s="132"/>
      <c r="L24" s="133"/>
      <c r="M24" s="5"/>
      <c r="N24" s="5">
        <f t="shared" si="0"/>
        <v>0</v>
      </c>
      <c r="O24" s="5"/>
      <c r="P24" s="5">
        <f>I24*SUMIFS(Priser!$L$3:$L$14,Priser!$A$3:$A$14,BL24)</f>
        <v>0</v>
      </c>
      <c r="Q24" s="5">
        <f t="shared" si="1"/>
        <v>0</v>
      </c>
      <c r="R24" s="5"/>
      <c r="U24" s="5">
        <f t="shared" si="2"/>
        <v>0</v>
      </c>
      <c r="V24" s="5">
        <f t="shared" si="33"/>
        <v>0</v>
      </c>
      <c r="W24" s="5">
        <f t="shared" si="3"/>
        <v>0</v>
      </c>
      <c r="X24" s="5">
        <f t="shared" si="4"/>
        <v>0</v>
      </c>
      <c r="Y24" s="5">
        <f>IF(X24&gt;=Priser!$N$6,Priser!$O$6,IF(X24&gt;=Priser!$N$5,Priser!$O$5,IF(X24&gt;=Priser!$N$4,Priser!$O$4,Priser!$O$3)))</f>
        <v>0</v>
      </c>
      <c r="Z24" s="5">
        <f>Y24*SUMIFS(Priser!$L$3:$L$14,Priser!$A$3:$A$14,$BL24)*V24</f>
        <v>0</v>
      </c>
      <c r="AA24" s="5">
        <f t="shared" si="5"/>
        <v>0</v>
      </c>
      <c r="AB24" s="5">
        <f>IF(AA24&gt;=Priser!$P$6,Priser!$Q$6,IF(AA24&gt;=Priser!$P$5,Priser!$Q$5,IF(AA24&gt;=Priser!$P$4,Priser!$Q$4,Priser!$Q$3)))</f>
        <v>0</v>
      </c>
      <c r="AC24" s="5">
        <f>AB24*SUMIFS(Priser!$L$3:$L$14,Priser!$A$3:$A$14,$BL24)*W24</f>
        <v>0</v>
      </c>
      <c r="AE24" s="5"/>
      <c r="AG24" s="5">
        <f t="shared" si="6"/>
        <v>0</v>
      </c>
      <c r="AH24" s="5">
        <f t="shared" si="7"/>
        <v>0</v>
      </c>
      <c r="AI24" s="5">
        <f t="shared" si="8"/>
        <v>0</v>
      </c>
      <c r="AJ24" s="5">
        <f t="shared" si="9"/>
        <v>0</v>
      </c>
      <c r="AK24" s="5">
        <f t="shared" si="10"/>
        <v>0</v>
      </c>
      <c r="AL24" s="5">
        <f t="shared" si="11"/>
        <v>0</v>
      </c>
      <c r="AM24" s="5">
        <f t="shared" si="12"/>
        <v>0</v>
      </c>
      <c r="AN24" s="5">
        <f t="shared" si="13"/>
        <v>0</v>
      </c>
      <c r="AO24" s="5">
        <f t="shared" si="14"/>
        <v>0</v>
      </c>
      <c r="AP24" s="5">
        <f t="shared" si="15"/>
        <v>0</v>
      </c>
      <c r="AQ24" s="5">
        <f t="shared" si="16"/>
        <v>0</v>
      </c>
      <c r="AR24" s="5">
        <f t="shared" si="17"/>
        <v>0</v>
      </c>
      <c r="AS24" s="5">
        <f t="shared" si="18"/>
        <v>0</v>
      </c>
      <c r="AT24" s="5">
        <f t="shared" si="19"/>
        <v>0</v>
      </c>
      <c r="AV24" s="5"/>
      <c r="AW24" s="5"/>
      <c r="AX24" s="5">
        <f t="shared" si="20"/>
        <v>0</v>
      </c>
      <c r="AY24" s="5">
        <f t="shared" si="21"/>
        <v>0</v>
      </c>
      <c r="AZ24" s="5">
        <f t="shared" si="22"/>
        <v>0</v>
      </c>
      <c r="BA24" s="5">
        <f t="shared" si="23"/>
        <v>0</v>
      </c>
      <c r="BB24" s="5">
        <f t="shared" si="24"/>
        <v>0</v>
      </c>
      <c r="BC24" s="5">
        <f t="shared" si="25"/>
        <v>0</v>
      </c>
      <c r="BD24" s="5">
        <f t="shared" si="26"/>
        <v>0</v>
      </c>
      <c r="BE24" s="5">
        <f t="shared" si="27"/>
        <v>0</v>
      </c>
      <c r="BF24" s="5"/>
      <c r="BI24">
        <f>IF(Förbrukning!F23="",Förbrukning!E23,0)/IF(Förbrukning!$B$3=Listor!$B$5,F24,1)</f>
        <v>0</v>
      </c>
      <c r="BJ24">
        <f>Förbrukning!F23/IF(Förbrukning!$B$3=Listor!$B$5,F24,1)</f>
        <v>0</v>
      </c>
      <c r="BL24">
        <f t="shared" si="28"/>
        <v>10</v>
      </c>
      <c r="BM24">
        <f t="shared" si="31"/>
        <v>4</v>
      </c>
      <c r="BN24" s="5">
        <f>Indata!$B$6</f>
        <v>0</v>
      </c>
    </row>
    <row r="25" spans="1:66" x14ac:dyDescent="0.2">
      <c r="A25" t="s">
        <v>50</v>
      </c>
      <c r="B25" s="21">
        <f>Indata!B27</f>
        <v>0</v>
      </c>
      <c r="C25" s="66">
        <v>5</v>
      </c>
      <c r="D25" s="4">
        <f t="shared" si="32"/>
        <v>46316</v>
      </c>
      <c r="E25" s="62">
        <f t="shared" si="29"/>
        <v>0</v>
      </c>
      <c r="F25">
        <f>24+SUMIFS(Listor!$C$22:$C$23,Listor!$B$22:$B$23,Uttag!D25)</f>
        <v>24</v>
      </c>
      <c r="G25" s="5">
        <f t="shared" si="30"/>
        <v>0</v>
      </c>
      <c r="I25" s="206">
        <f>Förbrukning!H24</f>
        <v>0</v>
      </c>
      <c r="J25" s="93"/>
      <c r="K25" s="132"/>
      <c r="L25" s="133"/>
      <c r="M25" s="5"/>
      <c r="N25" s="5">
        <f t="shared" si="0"/>
        <v>0</v>
      </c>
      <c r="O25" s="5"/>
      <c r="P25" s="5">
        <f>I25*SUMIFS(Priser!$L$3:$L$14,Priser!$A$3:$A$14,BL25)</f>
        <v>0</v>
      </c>
      <c r="Q25" s="5">
        <f t="shared" si="1"/>
        <v>0</v>
      </c>
      <c r="R25" s="5"/>
      <c r="U25" s="5">
        <f t="shared" si="2"/>
        <v>0</v>
      </c>
      <c r="V25" s="5">
        <f t="shared" si="33"/>
        <v>0</v>
      </c>
      <c r="W25" s="5">
        <f t="shared" si="3"/>
        <v>0</v>
      </c>
      <c r="X25" s="5">
        <f t="shared" si="4"/>
        <v>0</v>
      </c>
      <c r="Y25" s="5">
        <f>IF(X25&gt;=Priser!$N$6,Priser!$O$6,IF(X25&gt;=Priser!$N$5,Priser!$O$5,IF(X25&gt;=Priser!$N$4,Priser!$O$4,Priser!$O$3)))</f>
        <v>0</v>
      </c>
      <c r="Z25" s="5">
        <f>Y25*SUMIFS(Priser!$L$3:$L$14,Priser!$A$3:$A$14,$BL25)*V25</f>
        <v>0</v>
      </c>
      <c r="AA25" s="5">
        <f t="shared" si="5"/>
        <v>0</v>
      </c>
      <c r="AB25" s="5">
        <f>IF(AA25&gt;=Priser!$P$6,Priser!$Q$6,IF(AA25&gt;=Priser!$P$5,Priser!$Q$5,IF(AA25&gt;=Priser!$P$4,Priser!$Q$4,Priser!$Q$3)))</f>
        <v>0</v>
      </c>
      <c r="AC25" s="5">
        <f>AB25*SUMIFS(Priser!$L$3:$L$14,Priser!$A$3:$A$14,$BL25)*W25</f>
        <v>0</v>
      </c>
      <c r="AE25" s="5"/>
      <c r="AG25" s="5">
        <f t="shared" si="6"/>
        <v>0</v>
      </c>
      <c r="AH25" s="5">
        <f t="shared" si="7"/>
        <v>0</v>
      </c>
      <c r="AI25" s="5">
        <f t="shared" si="8"/>
        <v>0</v>
      </c>
      <c r="AJ25" s="5">
        <f t="shared" si="9"/>
        <v>0</v>
      </c>
      <c r="AK25" s="5">
        <f t="shared" si="10"/>
        <v>0</v>
      </c>
      <c r="AL25" s="5">
        <f t="shared" si="11"/>
        <v>0</v>
      </c>
      <c r="AM25" s="5">
        <f t="shared" si="12"/>
        <v>0</v>
      </c>
      <c r="AN25" s="5">
        <f t="shared" si="13"/>
        <v>0</v>
      </c>
      <c r="AO25" s="5">
        <f t="shared" si="14"/>
        <v>0</v>
      </c>
      <c r="AP25" s="5">
        <f t="shared" si="15"/>
        <v>0</v>
      </c>
      <c r="AQ25" s="5">
        <f t="shared" si="16"/>
        <v>0</v>
      </c>
      <c r="AR25" s="5">
        <f t="shared" si="17"/>
        <v>0</v>
      </c>
      <c r="AS25" s="5">
        <f t="shared" si="18"/>
        <v>0</v>
      </c>
      <c r="AT25" s="5">
        <f t="shared" si="19"/>
        <v>0</v>
      </c>
      <c r="AV25" s="5"/>
      <c r="AW25" s="5"/>
      <c r="AX25" s="5">
        <f t="shared" si="20"/>
        <v>0</v>
      </c>
      <c r="AY25" s="5">
        <f t="shared" si="21"/>
        <v>0</v>
      </c>
      <c r="AZ25" s="5">
        <f t="shared" si="22"/>
        <v>0</v>
      </c>
      <c r="BA25" s="5">
        <f t="shared" si="23"/>
        <v>0</v>
      </c>
      <c r="BB25" s="5">
        <f t="shared" si="24"/>
        <v>0</v>
      </c>
      <c r="BC25" s="5">
        <f t="shared" si="25"/>
        <v>0</v>
      </c>
      <c r="BD25" s="5">
        <f t="shared" si="26"/>
        <v>0</v>
      </c>
      <c r="BE25" s="5">
        <f t="shared" si="27"/>
        <v>0</v>
      </c>
      <c r="BF25" s="5"/>
      <c r="BI25">
        <f>IF(Förbrukning!F24="",Förbrukning!E24,0)/IF(Förbrukning!$B$3=Listor!$B$5,F25,1)</f>
        <v>0</v>
      </c>
      <c r="BJ25">
        <f>Förbrukning!F24/IF(Förbrukning!$B$3=Listor!$B$5,F25,1)</f>
        <v>0</v>
      </c>
      <c r="BL25">
        <f t="shared" si="28"/>
        <v>10</v>
      </c>
      <c r="BM25">
        <f t="shared" si="31"/>
        <v>4</v>
      </c>
      <c r="BN25" s="5">
        <f>Indata!$B$6</f>
        <v>0</v>
      </c>
    </row>
    <row r="26" spans="1:66" x14ac:dyDescent="0.2">
      <c r="A26" t="s">
        <v>51</v>
      </c>
      <c r="B26" s="21">
        <f>Indata!B28</f>
        <v>0</v>
      </c>
      <c r="C26" s="66">
        <v>6</v>
      </c>
      <c r="D26" s="4">
        <f t="shared" si="32"/>
        <v>46317</v>
      </c>
      <c r="E26" s="62">
        <f t="shared" si="29"/>
        <v>0</v>
      </c>
      <c r="F26">
        <f>24+SUMIFS(Listor!$C$22:$C$23,Listor!$B$22:$B$23,Uttag!D26)</f>
        <v>24</v>
      </c>
      <c r="G26" s="5">
        <f t="shared" si="30"/>
        <v>0</v>
      </c>
      <c r="I26" s="206">
        <f>Förbrukning!H25</f>
        <v>0</v>
      </c>
      <c r="J26" s="93"/>
      <c r="K26" s="132"/>
      <c r="L26" s="133"/>
      <c r="N26" s="5">
        <f t="shared" si="0"/>
        <v>0</v>
      </c>
      <c r="P26" s="5">
        <f>I26*SUMIFS(Priser!$L$3:$L$14,Priser!$A$3:$A$14,BL26)</f>
        <v>0</v>
      </c>
      <c r="Q26" s="5">
        <f t="shared" si="1"/>
        <v>0</v>
      </c>
      <c r="R26" s="5"/>
      <c r="U26" s="5">
        <f t="shared" si="2"/>
        <v>0</v>
      </c>
      <c r="V26" s="5">
        <f t="shared" si="33"/>
        <v>0</v>
      </c>
      <c r="W26" s="5">
        <f t="shared" si="3"/>
        <v>0</v>
      </c>
      <c r="X26" s="5">
        <f t="shared" si="4"/>
        <v>0</v>
      </c>
      <c r="Y26" s="5">
        <f>IF(X26&gt;=Priser!$N$6,Priser!$O$6,IF(X26&gt;=Priser!$N$5,Priser!$O$5,IF(X26&gt;=Priser!$N$4,Priser!$O$4,Priser!$O$3)))</f>
        <v>0</v>
      </c>
      <c r="Z26" s="5">
        <f>Y26*SUMIFS(Priser!$L$3:$L$14,Priser!$A$3:$A$14,$BL26)*V26</f>
        <v>0</v>
      </c>
      <c r="AA26" s="5">
        <f t="shared" si="5"/>
        <v>0</v>
      </c>
      <c r="AB26" s="5">
        <f>IF(AA26&gt;=Priser!$P$6,Priser!$Q$6,IF(AA26&gt;=Priser!$P$5,Priser!$Q$5,IF(AA26&gt;=Priser!$P$4,Priser!$Q$4,Priser!$Q$3)))</f>
        <v>0</v>
      </c>
      <c r="AC26" s="5">
        <f>AB26*SUMIFS(Priser!$L$3:$L$14,Priser!$A$3:$A$14,$BL26)*W26</f>
        <v>0</v>
      </c>
      <c r="AE26" s="5"/>
      <c r="AG26" s="5">
        <f t="shared" si="6"/>
        <v>0</v>
      </c>
      <c r="AH26" s="5">
        <f t="shared" si="7"/>
        <v>0</v>
      </c>
      <c r="AI26" s="5">
        <f t="shared" si="8"/>
        <v>0</v>
      </c>
      <c r="AJ26" s="5">
        <f t="shared" si="9"/>
        <v>0</v>
      </c>
      <c r="AK26" s="5">
        <f t="shared" si="10"/>
        <v>0</v>
      </c>
      <c r="AL26" s="5">
        <f t="shared" si="11"/>
        <v>0</v>
      </c>
      <c r="AM26" s="5">
        <f t="shared" si="12"/>
        <v>0</v>
      </c>
      <c r="AN26" s="5">
        <f t="shared" si="13"/>
        <v>0</v>
      </c>
      <c r="AO26" s="5">
        <f t="shared" si="14"/>
        <v>0</v>
      </c>
      <c r="AP26" s="5">
        <f t="shared" si="15"/>
        <v>0</v>
      </c>
      <c r="AQ26" s="5">
        <f t="shared" si="16"/>
        <v>0</v>
      </c>
      <c r="AR26" s="5">
        <f t="shared" si="17"/>
        <v>0</v>
      </c>
      <c r="AS26" s="5">
        <f t="shared" si="18"/>
        <v>0</v>
      </c>
      <c r="AT26" s="5">
        <f t="shared" si="19"/>
        <v>0</v>
      </c>
      <c r="AV26" s="5"/>
      <c r="AX26" s="5">
        <f t="shared" si="20"/>
        <v>0</v>
      </c>
      <c r="AY26" s="5">
        <f t="shared" si="21"/>
        <v>0</v>
      </c>
      <c r="AZ26" s="5">
        <f t="shared" si="22"/>
        <v>0</v>
      </c>
      <c r="BA26" s="5">
        <f t="shared" si="23"/>
        <v>0</v>
      </c>
      <c r="BB26" s="5">
        <f t="shared" si="24"/>
        <v>0</v>
      </c>
      <c r="BC26" s="5">
        <f t="shared" si="25"/>
        <v>0</v>
      </c>
      <c r="BD26" s="5">
        <f t="shared" si="26"/>
        <v>0</v>
      </c>
      <c r="BE26" s="5">
        <f t="shared" si="27"/>
        <v>0</v>
      </c>
      <c r="BF26" s="5"/>
      <c r="BI26">
        <f>IF(Förbrukning!F25="",Förbrukning!E25,0)/IF(Förbrukning!$B$3=Listor!$B$5,F26,1)</f>
        <v>0</v>
      </c>
      <c r="BJ26">
        <f>Förbrukning!F25/IF(Förbrukning!$B$3=Listor!$B$5,F26,1)</f>
        <v>0</v>
      </c>
      <c r="BL26">
        <f t="shared" si="28"/>
        <v>10</v>
      </c>
      <c r="BM26">
        <f t="shared" si="31"/>
        <v>4</v>
      </c>
      <c r="BN26" s="5">
        <f>Indata!$B$6</f>
        <v>0</v>
      </c>
    </row>
    <row r="27" spans="1:66" x14ac:dyDescent="0.2">
      <c r="A27" t="s">
        <v>52</v>
      </c>
      <c r="B27" s="21">
        <f>Indata!B29</f>
        <v>0</v>
      </c>
      <c r="C27" s="66">
        <v>7</v>
      </c>
      <c r="D27" s="4">
        <f t="shared" si="32"/>
        <v>46318</v>
      </c>
      <c r="E27" s="62">
        <f t="shared" si="29"/>
        <v>0</v>
      </c>
      <c r="F27">
        <f>24+SUMIFS(Listor!$C$22:$C$23,Listor!$B$22:$B$23,Uttag!D27)</f>
        <v>24</v>
      </c>
      <c r="G27" s="5">
        <f t="shared" si="30"/>
        <v>0</v>
      </c>
      <c r="I27" s="206">
        <f>Förbrukning!H26</f>
        <v>0</v>
      </c>
      <c r="J27" s="93"/>
      <c r="K27" s="132"/>
      <c r="L27" s="133"/>
      <c r="N27" s="5">
        <f t="shared" si="0"/>
        <v>0</v>
      </c>
      <c r="P27" s="5">
        <f>I27*SUMIFS(Priser!$L$3:$L$14,Priser!$A$3:$A$14,BL27)</f>
        <v>0</v>
      </c>
      <c r="Q27" s="5">
        <f t="shared" si="1"/>
        <v>0</v>
      </c>
      <c r="R27" s="5"/>
      <c r="U27" s="5">
        <f t="shared" si="2"/>
        <v>0</v>
      </c>
      <c r="V27" s="5">
        <f t="shared" si="33"/>
        <v>0</v>
      </c>
      <c r="W27" s="5">
        <f t="shared" si="3"/>
        <v>0</v>
      </c>
      <c r="X27" s="5">
        <f t="shared" si="4"/>
        <v>0</v>
      </c>
      <c r="Y27" s="5">
        <f>IF(X27&gt;=Priser!$N$6,Priser!$O$6,IF(X27&gt;=Priser!$N$5,Priser!$O$5,IF(X27&gt;=Priser!$N$4,Priser!$O$4,Priser!$O$3)))</f>
        <v>0</v>
      </c>
      <c r="Z27" s="5">
        <f>Y27*SUMIFS(Priser!$L$3:$L$14,Priser!$A$3:$A$14,$BL27)*V27</f>
        <v>0</v>
      </c>
      <c r="AA27" s="5">
        <f t="shared" si="5"/>
        <v>0</v>
      </c>
      <c r="AB27" s="5">
        <f>IF(AA27&gt;=Priser!$P$6,Priser!$Q$6,IF(AA27&gt;=Priser!$P$5,Priser!$Q$5,IF(AA27&gt;=Priser!$P$4,Priser!$Q$4,Priser!$Q$3)))</f>
        <v>0</v>
      </c>
      <c r="AC27" s="5">
        <f>AB27*SUMIFS(Priser!$L$3:$L$14,Priser!$A$3:$A$14,$BL27)*W27</f>
        <v>0</v>
      </c>
      <c r="AE27" s="5"/>
      <c r="AG27" s="5">
        <f t="shared" si="6"/>
        <v>0</v>
      </c>
      <c r="AH27" s="5">
        <f t="shared" si="7"/>
        <v>0</v>
      </c>
      <c r="AI27" s="5">
        <f t="shared" si="8"/>
        <v>0</v>
      </c>
      <c r="AJ27" s="5">
        <f t="shared" si="9"/>
        <v>0</v>
      </c>
      <c r="AK27" s="5">
        <f t="shared" si="10"/>
        <v>0</v>
      </c>
      <c r="AL27" s="5">
        <f t="shared" si="11"/>
        <v>0</v>
      </c>
      <c r="AM27" s="5">
        <f t="shared" si="12"/>
        <v>0</v>
      </c>
      <c r="AN27" s="5">
        <f t="shared" si="13"/>
        <v>0</v>
      </c>
      <c r="AO27" s="5">
        <f t="shared" si="14"/>
        <v>0</v>
      </c>
      <c r="AP27" s="5">
        <f t="shared" si="15"/>
        <v>0</v>
      </c>
      <c r="AQ27" s="5">
        <f t="shared" si="16"/>
        <v>0</v>
      </c>
      <c r="AR27" s="5">
        <f t="shared" si="17"/>
        <v>0</v>
      </c>
      <c r="AS27" s="5">
        <f t="shared" si="18"/>
        <v>0</v>
      </c>
      <c r="AT27" s="5">
        <f t="shared" si="19"/>
        <v>0</v>
      </c>
      <c r="AV27" s="5"/>
      <c r="AX27" s="5">
        <f t="shared" si="20"/>
        <v>0</v>
      </c>
      <c r="AY27" s="5">
        <f t="shared" si="21"/>
        <v>0</v>
      </c>
      <c r="AZ27" s="5">
        <f t="shared" si="22"/>
        <v>0</v>
      </c>
      <c r="BA27" s="5">
        <f t="shared" si="23"/>
        <v>0</v>
      </c>
      <c r="BB27" s="5">
        <f t="shared" si="24"/>
        <v>0</v>
      </c>
      <c r="BC27" s="5">
        <f t="shared" si="25"/>
        <v>0</v>
      </c>
      <c r="BD27" s="5">
        <f t="shared" si="26"/>
        <v>0</v>
      </c>
      <c r="BE27" s="5">
        <f t="shared" si="27"/>
        <v>0</v>
      </c>
      <c r="BF27" s="5"/>
      <c r="BI27">
        <f>IF(Förbrukning!F26="",Förbrukning!E26,0)/IF(Förbrukning!$B$3=Listor!$B$5,F27,1)</f>
        <v>0</v>
      </c>
      <c r="BJ27">
        <f>Förbrukning!F26/IF(Förbrukning!$B$3=Listor!$B$5,F27,1)</f>
        <v>0</v>
      </c>
      <c r="BL27">
        <f t="shared" si="28"/>
        <v>10</v>
      </c>
      <c r="BM27">
        <f t="shared" si="31"/>
        <v>4</v>
      </c>
      <c r="BN27" s="5">
        <f>Indata!$B$6</f>
        <v>0</v>
      </c>
    </row>
    <row r="28" spans="1:66" x14ac:dyDescent="0.2">
      <c r="A28" t="s">
        <v>53</v>
      </c>
      <c r="B28" s="21">
        <f>Indata!B30</f>
        <v>0</v>
      </c>
      <c r="C28" s="66">
        <v>8</v>
      </c>
      <c r="D28" s="4">
        <f t="shared" si="32"/>
        <v>46319</v>
      </c>
      <c r="E28" s="62">
        <f t="shared" si="29"/>
        <v>0</v>
      </c>
      <c r="F28">
        <f>24+SUMIFS(Listor!$C$22:$C$23,Listor!$B$22:$B$23,Uttag!D28)</f>
        <v>25</v>
      </c>
      <c r="G28" s="5">
        <f t="shared" si="30"/>
        <v>0</v>
      </c>
      <c r="I28" s="206">
        <f>Förbrukning!H27</f>
        <v>0</v>
      </c>
      <c r="J28" s="93"/>
      <c r="K28" s="132"/>
      <c r="L28" s="133"/>
      <c r="N28" s="5">
        <f t="shared" si="0"/>
        <v>0</v>
      </c>
      <c r="P28" s="5">
        <f>I28*SUMIFS(Priser!$L$3:$L$14,Priser!$A$3:$A$14,BL28)</f>
        <v>0</v>
      </c>
      <c r="Q28" s="5">
        <f t="shared" si="1"/>
        <v>0</v>
      </c>
      <c r="R28" s="5"/>
      <c r="U28" s="5">
        <f t="shared" si="2"/>
        <v>0</v>
      </c>
      <c r="V28" s="5">
        <f t="shared" si="33"/>
        <v>0</v>
      </c>
      <c r="W28" s="5">
        <f t="shared" si="3"/>
        <v>0</v>
      </c>
      <c r="X28" s="5">
        <f t="shared" si="4"/>
        <v>0</v>
      </c>
      <c r="Y28" s="5">
        <f>IF(X28&gt;=Priser!$N$6,Priser!$O$6,IF(X28&gt;=Priser!$N$5,Priser!$O$5,IF(X28&gt;=Priser!$N$4,Priser!$O$4,Priser!$O$3)))</f>
        <v>0</v>
      </c>
      <c r="Z28" s="5">
        <f>Y28*SUMIFS(Priser!$L$3:$L$14,Priser!$A$3:$A$14,$BL28)*V28</f>
        <v>0</v>
      </c>
      <c r="AA28" s="5">
        <f t="shared" si="5"/>
        <v>0</v>
      </c>
      <c r="AB28" s="5">
        <f>IF(AA28&gt;=Priser!$P$6,Priser!$Q$6,IF(AA28&gt;=Priser!$P$5,Priser!$Q$5,IF(AA28&gt;=Priser!$P$4,Priser!$Q$4,Priser!$Q$3)))</f>
        <v>0</v>
      </c>
      <c r="AC28" s="5">
        <f>AB28*SUMIFS(Priser!$L$3:$L$14,Priser!$A$3:$A$14,$BL28)*W28</f>
        <v>0</v>
      </c>
      <c r="AE28" s="5"/>
      <c r="AG28" s="5">
        <f t="shared" si="6"/>
        <v>0</v>
      </c>
      <c r="AH28" s="5">
        <f t="shared" si="7"/>
        <v>0</v>
      </c>
      <c r="AI28" s="5">
        <f t="shared" si="8"/>
        <v>0</v>
      </c>
      <c r="AJ28" s="5">
        <f t="shared" si="9"/>
        <v>0</v>
      </c>
      <c r="AK28" s="5">
        <f t="shared" si="10"/>
        <v>0</v>
      </c>
      <c r="AL28" s="5">
        <f t="shared" si="11"/>
        <v>0</v>
      </c>
      <c r="AM28" s="5">
        <f t="shared" si="12"/>
        <v>0</v>
      </c>
      <c r="AN28" s="5">
        <f t="shared" si="13"/>
        <v>0</v>
      </c>
      <c r="AO28" s="5">
        <f t="shared" si="14"/>
        <v>0</v>
      </c>
      <c r="AP28" s="5">
        <f t="shared" si="15"/>
        <v>0</v>
      </c>
      <c r="AQ28" s="5">
        <f t="shared" si="16"/>
        <v>0</v>
      </c>
      <c r="AR28" s="5">
        <f t="shared" si="17"/>
        <v>0</v>
      </c>
      <c r="AS28" s="5">
        <f t="shared" si="18"/>
        <v>0</v>
      </c>
      <c r="AT28" s="5">
        <f t="shared" si="19"/>
        <v>0</v>
      </c>
      <c r="AV28" s="5"/>
      <c r="AX28" s="5">
        <f t="shared" si="20"/>
        <v>0</v>
      </c>
      <c r="AY28" s="5">
        <f t="shared" si="21"/>
        <v>0</v>
      </c>
      <c r="AZ28" s="5">
        <f t="shared" si="22"/>
        <v>0</v>
      </c>
      <c r="BA28" s="5">
        <f t="shared" si="23"/>
        <v>0</v>
      </c>
      <c r="BB28" s="5">
        <f t="shared" si="24"/>
        <v>0</v>
      </c>
      <c r="BC28" s="5">
        <f t="shared" si="25"/>
        <v>0</v>
      </c>
      <c r="BD28" s="5">
        <f t="shared" si="26"/>
        <v>0</v>
      </c>
      <c r="BE28" s="5">
        <f t="shared" si="27"/>
        <v>0</v>
      </c>
      <c r="BF28" s="5"/>
      <c r="BI28">
        <f>IF(Förbrukning!F27="",Förbrukning!E27,0)/IF(Förbrukning!$B$3=Listor!$B$5,F28,1)</f>
        <v>0</v>
      </c>
      <c r="BJ28">
        <f>Förbrukning!F27/IF(Förbrukning!$B$3=Listor!$B$5,F28,1)</f>
        <v>0</v>
      </c>
      <c r="BL28">
        <f t="shared" si="28"/>
        <v>10</v>
      </c>
      <c r="BM28">
        <f t="shared" si="31"/>
        <v>4</v>
      </c>
      <c r="BN28" s="5">
        <f>Indata!$B$6</f>
        <v>0</v>
      </c>
    </row>
    <row r="29" spans="1:66" x14ac:dyDescent="0.2">
      <c r="A29" t="s">
        <v>54</v>
      </c>
      <c r="B29" s="20">
        <f>Indata!B31</f>
        <v>0</v>
      </c>
      <c r="C29" s="66">
        <v>9</v>
      </c>
      <c r="D29" s="4">
        <f t="shared" si="32"/>
        <v>46320</v>
      </c>
      <c r="E29" s="62">
        <f t="shared" si="29"/>
        <v>0</v>
      </c>
      <c r="F29">
        <f>24+SUMIFS(Listor!$C$22:$C$23,Listor!$B$22:$B$23,Uttag!D29)</f>
        <v>24</v>
      </c>
      <c r="G29" s="5">
        <f t="shared" si="30"/>
        <v>0</v>
      </c>
      <c r="I29" s="206">
        <f>Förbrukning!H28</f>
        <v>0</v>
      </c>
      <c r="J29" s="93"/>
      <c r="K29" s="132"/>
      <c r="L29" s="133"/>
      <c r="N29" s="5">
        <f t="shared" si="0"/>
        <v>0</v>
      </c>
      <c r="P29" s="5">
        <f>I29*SUMIFS(Priser!$L$3:$L$14,Priser!$A$3:$A$14,BL29)</f>
        <v>0</v>
      </c>
      <c r="Q29" s="5">
        <f t="shared" si="1"/>
        <v>0</v>
      </c>
      <c r="R29" s="5"/>
      <c r="U29" s="5">
        <f t="shared" si="2"/>
        <v>0</v>
      </c>
      <c r="V29" s="5">
        <f t="shared" si="33"/>
        <v>0</v>
      </c>
      <c r="W29" s="5">
        <f t="shared" si="3"/>
        <v>0</v>
      </c>
      <c r="X29" s="5">
        <f t="shared" si="4"/>
        <v>0</v>
      </c>
      <c r="Y29" s="5">
        <f>IF(X29&gt;=Priser!$N$6,Priser!$O$6,IF(X29&gt;=Priser!$N$5,Priser!$O$5,IF(X29&gt;=Priser!$N$4,Priser!$O$4,Priser!$O$3)))</f>
        <v>0</v>
      </c>
      <c r="Z29" s="5">
        <f>Y29*SUMIFS(Priser!$L$3:$L$14,Priser!$A$3:$A$14,$BL29)*V29</f>
        <v>0</v>
      </c>
      <c r="AA29" s="5">
        <f t="shared" si="5"/>
        <v>0</v>
      </c>
      <c r="AB29" s="5">
        <f>IF(AA29&gt;=Priser!$P$6,Priser!$Q$6,IF(AA29&gt;=Priser!$P$5,Priser!$Q$5,IF(AA29&gt;=Priser!$P$4,Priser!$Q$4,Priser!$Q$3)))</f>
        <v>0</v>
      </c>
      <c r="AC29" s="5">
        <f>AB29*SUMIFS(Priser!$L$3:$L$14,Priser!$A$3:$A$14,$BL29)*W29</f>
        <v>0</v>
      </c>
      <c r="AE29" s="5"/>
      <c r="AG29" s="5">
        <f t="shared" si="6"/>
        <v>0</v>
      </c>
      <c r="AH29" s="5">
        <f t="shared" si="7"/>
        <v>0</v>
      </c>
      <c r="AI29" s="5">
        <f t="shared" si="8"/>
        <v>0</v>
      </c>
      <c r="AJ29" s="5">
        <f t="shared" si="9"/>
        <v>0</v>
      </c>
      <c r="AK29" s="5">
        <f t="shared" si="10"/>
        <v>0</v>
      </c>
      <c r="AL29" s="5">
        <f t="shared" si="11"/>
        <v>0</v>
      </c>
      <c r="AM29" s="5">
        <f t="shared" si="12"/>
        <v>0</v>
      </c>
      <c r="AN29" s="5">
        <f t="shared" si="13"/>
        <v>0</v>
      </c>
      <c r="AO29" s="5">
        <f t="shared" si="14"/>
        <v>0</v>
      </c>
      <c r="AP29" s="5">
        <f t="shared" si="15"/>
        <v>0</v>
      </c>
      <c r="AQ29" s="5">
        <f t="shared" si="16"/>
        <v>0</v>
      </c>
      <c r="AR29" s="5">
        <f t="shared" si="17"/>
        <v>0</v>
      </c>
      <c r="AS29" s="5">
        <f t="shared" si="18"/>
        <v>0</v>
      </c>
      <c r="AT29" s="5">
        <f t="shared" si="19"/>
        <v>0</v>
      </c>
      <c r="AV29" s="5"/>
      <c r="AX29" s="5">
        <f t="shared" si="20"/>
        <v>0</v>
      </c>
      <c r="AY29" s="5">
        <f t="shared" si="21"/>
        <v>0</v>
      </c>
      <c r="AZ29" s="5">
        <f t="shared" si="22"/>
        <v>0</v>
      </c>
      <c r="BA29" s="5">
        <f t="shared" si="23"/>
        <v>0</v>
      </c>
      <c r="BB29" s="5">
        <f t="shared" si="24"/>
        <v>0</v>
      </c>
      <c r="BC29" s="5">
        <f t="shared" si="25"/>
        <v>0</v>
      </c>
      <c r="BD29" s="5">
        <f t="shared" si="26"/>
        <v>0</v>
      </c>
      <c r="BE29" s="5">
        <f t="shared" si="27"/>
        <v>0</v>
      </c>
      <c r="BF29" s="5"/>
      <c r="BI29">
        <f>IF(Förbrukning!F28="",Förbrukning!E28,0)/IF(Förbrukning!$B$3=Listor!$B$5,F29,1)</f>
        <v>0</v>
      </c>
      <c r="BJ29">
        <f>Förbrukning!F28/IF(Förbrukning!$B$3=Listor!$B$5,F29,1)</f>
        <v>0</v>
      </c>
      <c r="BL29">
        <f t="shared" si="28"/>
        <v>10</v>
      </c>
      <c r="BM29">
        <f t="shared" si="31"/>
        <v>4</v>
      </c>
      <c r="BN29" s="5">
        <f>Indata!$B$6</f>
        <v>0</v>
      </c>
    </row>
    <row r="30" spans="1:66" x14ac:dyDescent="0.2">
      <c r="A30" s="7"/>
      <c r="B30" s="5"/>
      <c r="C30" s="5"/>
      <c r="D30" s="4">
        <f t="shared" si="32"/>
        <v>46321</v>
      </c>
      <c r="E30" s="62">
        <f t="shared" si="29"/>
        <v>0</v>
      </c>
      <c r="F30">
        <f>24+SUMIFS(Listor!$C$22:$C$23,Listor!$B$22:$B$23,Uttag!D30)</f>
        <v>24</v>
      </c>
      <c r="G30" s="5">
        <f t="shared" si="30"/>
        <v>0</v>
      </c>
      <c r="H30" s="5"/>
      <c r="I30" s="206">
        <f>Förbrukning!H29</f>
        <v>0</v>
      </c>
      <c r="J30" s="93"/>
      <c r="K30" s="132"/>
      <c r="L30" s="133"/>
      <c r="N30" s="5">
        <f t="shared" si="0"/>
        <v>0</v>
      </c>
      <c r="P30" s="5">
        <f>I30*SUMIFS(Priser!$L$3:$L$14,Priser!$A$3:$A$14,BL30)</f>
        <v>0</v>
      </c>
      <c r="Q30" s="5">
        <f t="shared" si="1"/>
        <v>0</v>
      </c>
      <c r="R30" s="5"/>
      <c r="U30" s="5">
        <f t="shared" si="2"/>
        <v>0</v>
      </c>
      <c r="V30" s="5">
        <f t="shared" si="33"/>
        <v>0</v>
      </c>
      <c r="W30" s="5">
        <f t="shared" si="3"/>
        <v>0</v>
      </c>
      <c r="X30" s="5">
        <f t="shared" si="4"/>
        <v>0</v>
      </c>
      <c r="Y30" s="5">
        <f>IF(X30&gt;=Priser!$N$6,Priser!$O$6,IF(X30&gt;=Priser!$N$5,Priser!$O$5,IF(X30&gt;=Priser!$N$4,Priser!$O$4,Priser!$O$3)))</f>
        <v>0</v>
      </c>
      <c r="Z30" s="5">
        <f>Y30*SUMIFS(Priser!$L$3:$L$14,Priser!$A$3:$A$14,$BL30)*V30</f>
        <v>0</v>
      </c>
      <c r="AA30" s="5">
        <f t="shared" si="5"/>
        <v>0</v>
      </c>
      <c r="AB30" s="5">
        <f>IF(AA30&gt;=Priser!$P$6,Priser!$Q$6,IF(AA30&gt;=Priser!$P$5,Priser!$Q$5,IF(AA30&gt;=Priser!$P$4,Priser!$Q$4,Priser!$Q$3)))</f>
        <v>0</v>
      </c>
      <c r="AC30" s="5">
        <f>AB30*SUMIFS(Priser!$L$3:$L$14,Priser!$A$3:$A$14,$BL30)*W30</f>
        <v>0</v>
      </c>
      <c r="AE30" s="5"/>
      <c r="AG30" s="5">
        <f t="shared" si="6"/>
        <v>0</v>
      </c>
      <c r="AH30" s="5">
        <f t="shared" si="7"/>
        <v>0</v>
      </c>
      <c r="AI30" s="5">
        <f t="shared" si="8"/>
        <v>0</v>
      </c>
      <c r="AJ30" s="5">
        <f t="shared" si="9"/>
        <v>0</v>
      </c>
      <c r="AK30" s="5">
        <f t="shared" si="10"/>
        <v>0</v>
      </c>
      <c r="AL30" s="5">
        <f t="shared" si="11"/>
        <v>0</v>
      </c>
      <c r="AM30" s="5">
        <f t="shared" si="12"/>
        <v>0</v>
      </c>
      <c r="AN30" s="5">
        <f t="shared" si="13"/>
        <v>0</v>
      </c>
      <c r="AO30" s="5">
        <f t="shared" si="14"/>
        <v>0</v>
      </c>
      <c r="AP30" s="5">
        <f t="shared" si="15"/>
        <v>0</v>
      </c>
      <c r="AQ30" s="5">
        <f t="shared" si="16"/>
        <v>0</v>
      </c>
      <c r="AR30" s="5">
        <f t="shared" si="17"/>
        <v>0</v>
      </c>
      <c r="AS30" s="5">
        <f t="shared" si="18"/>
        <v>0</v>
      </c>
      <c r="AT30" s="5">
        <f t="shared" si="19"/>
        <v>0</v>
      </c>
      <c r="AV30" s="5"/>
      <c r="AX30" s="5">
        <f t="shared" si="20"/>
        <v>0</v>
      </c>
      <c r="AY30" s="5">
        <f t="shared" si="21"/>
        <v>0</v>
      </c>
      <c r="AZ30" s="5">
        <f t="shared" si="22"/>
        <v>0</v>
      </c>
      <c r="BA30" s="5">
        <f t="shared" si="23"/>
        <v>0</v>
      </c>
      <c r="BB30" s="5">
        <f t="shared" si="24"/>
        <v>0</v>
      </c>
      <c r="BC30" s="5">
        <f t="shared" si="25"/>
        <v>0</v>
      </c>
      <c r="BD30" s="5">
        <f t="shared" si="26"/>
        <v>0</v>
      </c>
      <c r="BE30" s="5">
        <f t="shared" si="27"/>
        <v>0</v>
      </c>
      <c r="BF30" s="5"/>
      <c r="BI30">
        <f>IF(Förbrukning!F29="",Förbrukning!E29,0)/IF(Förbrukning!$B$3=Listor!$B$5,F30,1)</f>
        <v>0</v>
      </c>
      <c r="BJ30">
        <f>Förbrukning!F29/IF(Förbrukning!$B$3=Listor!$B$5,F30,1)</f>
        <v>0</v>
      </c>
      <c r="BL30">
        <f t="shared" si="28"/>
        <v>10</v>
      </c>
      <c r="BM30">
        <f t="shared" si="31"/>
        <v>4</v>
      </c>
      <c r="BN30" s="5">
        <f>Indata!$B$6</f>
        <v>0</v>
      </c>
    </row>
    <row r="31" spans="1:66" x14ac:dyDescent="0.2">
      <c r="A31" s="7"/>
      <c r="B31" s="5"/>
      <c r="C31" s="5"/>
      <c r="D31" s="4">
        <f t="shared" si="32"/>
        <v>46322</v>
      </c>
      <c r="E31" s="62">
        <f t="shared" si="29"/>
        <v>0</v>
      </c>
      <c r="F31">
        <f>24+SUMIFS(Listor!$C$22:$C$23,Listor!$B$22:$B$23,Uttag!D31)</f>
        <v>24</v>
      </c>
      <c r="G31" s="5">
        <f t="shared" si="30"/>
        <v>0</v>
      </c>
      <c r="H31" s="5"/>
      <c r="I31" s="206">
        <f>Förbrukning!H30</f>
        <v>0</v>
      </c>
      <c r="J31" s="93"/>
      <c r="K31" s="132"/>
      <c r="L31" s="133"/>
      <c r="N31" s="5">
        <f t="shared" si="0"/>
        <v>0</v>
      </c>
      <c r="P31" s="5">
        <f>I31*SUMIFS(Priser!$L$3:$L$14,Priser!$A$3:$A$14,BL31)</f>
        <v>0</v>
      </c>
      <c r="Q31" s="5">
        <f t="shared" si="1"/>
        <v>0</v>
      </c>
      <c r="R31" s="5"/>
      <c r="U31" s="5">
        <f t="shared" si="2"/>
        <v>0</v>
      </c>
      <c r="V31" s="5">
        <f>U31-W31</f>
        <v>0</v>
      </c>
      <c r="W31" s="5">
        <f t="shared" si="3"/>
        <v>0</v>
      </c>
      <c r="X31" s="5">
        <f t="shared" si="4"/>
        <v>0</v>
      </c>
      <c r="Y31" s="5">
        <f>IF(X31&gt;=Priser!$N$6,Priser!$O$6,IF(X31&gt;=Priser!$N$5,Priser!$O$5,IF(X31&gt;=Priser!$N$4,Priser!$O$4,Priser!$O$3)))</f>
        <v>0</v>
      </c>
      <c r="Z31" s="5">
        <f>Y31*SUMIFS(Priser!$L$3:$L$14,Priser!$A$3:$A$14,$BL31)*V31</f>
        <v>0</v>
      </c>
      <c r="AA31" s="5">
        <f t="shared" si="5"/>
        <v>0</v>
      </c>
      <c r="AB31" s="5">
        <f>IF(AA31&gt;=Priser!$P$6,Priser!$Q$6,IF(AA31&gt;=Priser!$P$5,Priser!$Q$5,IF(AA31&gt;=Priser!$P$4,Priser!$Q$4,Priser!$Q$3)))</f>
        <v>0</v>
      </c>
      <c r="AC31" s="5">
        <f>AB31*SUMIFS(Priser!$L$3:$L$14,Priser!$A$3:$A$14,$BL31)*W31</f>
        <v>0</v>
      </c>
      <c r="AE31" s="5"/>
      <c r="AG31" s="5">
        <f t="shared" si="6"/>
        <v>0</v>
      </c>
      <c r="AH31" s="5">
        <f t="shared" si="7"/>
        <v>0</v>
      </c>
      <c r="AI31" s="5">
        <f t="shared" si="8"/>
        <v>0</v>
      </c>
      <c r="AJ31" s="5">
        <f t="shared" si="9"/>
        <v>0</v>
      </c>
      <c r="AK31" s="5">
        <f t="shared" si="10"/>
        <v>0</v>
      </c>
      <c r="AL31" s="5">
        <f t="shared" si="11"/>
        <v>0</v>
      </c>
      <c r="AM31" s="5">
        <f t="shared" si="12"/>
        <v>0</v>
      </c>
      <c r="AN31" s="5">
        <f t="shared" si="13"/>
        <v>0</v>
      </c>
      <c r="AO31" s="5">
        <f t="shared" si="14"/>
        <v>0</v>
      </c>
      <c r="AP31" s="5">
        <f t="shared" si="15"/>
        <v>0</v>
      </c>
      <c r="AQ31" s="5">
        <f t="shared" si="16"/>
        <v>0</v>
      </c>
      <c r="AR31" s="5">
        <f t="shared" si="17"/>
        <v>0</v>
      </c>
      <c r="AS31" s="5">
        <f t="shared" si="18"/>
        <v>0</v>
      </c>
      <c r="AT31" s="5">
        <f t="shared" si="19"/>
        <v>0</v>
      </c>
      <c r="AV31" s="5"/>
      <c r="AX31" s="5">
        <f t="shared" si="20"/>
        <v>0</v>
      </c>
      <c r="AY31" s="5">
        <f t="shared" si="21"/>
        <v>0</v>
      </c>
      <c r="AZ31" s="5">
        <f t="shared" si="22"/>
        <v>0</v>
      </c>
      <c r="BA31" s="5">
        <f t="shared" si="23"/>
        <v>0</v>
      </c>
      <c r="BB31" s="5">
        <f t="shared" si="24"/>
        <v>0</v>
      </c>
      <c r="BC31" s="5">
        <f t="shared" si="25"/>
        <v>0</v>
      </c>
      <c r="BD31" s="5">
        <f t="shared" si="26"/>
        <v>0</v>
      </c>
      <c r="BE31" s="5">
        <f t="shared" si="27"/>
        <v>0</v>
      </c>
      <c r="BF31" s="5"/>
      <c r="BI31">
        <f>IF(Förbrukning!F30="",Förbrukning!E30,0)/IF(Förbrukning!$B$3=Listor!$B$5,F31,1)</f>
        <v>0</v>
      </c>
      <c r="BJ31">
        <f>Förbrukning!F30/IF(Förbrukning!$B$3=Listor!$B$5,F31,1)</f>
        <v>0</v>
      </c>
      <c r="BL31">
        <f t="shared" si="28"/>
        <v>10</v>
      </c>
      <c r="BM31">
        <f t="shared" si="31"/>
        <v>4</v>
      </c>
      <c r="BN31" s="5">
        <f>Indata!$B$6</f>
        <v>0</v>
      </c>
    </row>
    <row r="32" spans="1:66" x14ac:dyDescent="0.2">
      <c r="A32" s="7"/>
      <c r="B32" s="5"/>
      <c r="C32" s="5"/>
      <c r="D32" s="4">
        <f t="shared" si="32"/>
        <v>46323</v>
      </c>
      <c r="E32" s="62">
        <f t="shared" si="29"/>
        <v>0</v>
      </c>
      <c r="F32">
        <f>24+SUMIFS(Listor!$C$22:$C$23,Listor!$B$22:$B$23,Uttag!D32)</f>
        <v>24</v>
      </c>
      <c r="G32" s="5">
        <f t="shared" si="30"/>
        <v>0</v>
      </c>
      <c r="H32" s="5"/>
      <c r="I32" s="206">
        <f>Förbrukning!H31</f>
        <v>0</v>
      </c>
      <c r="J32" s="93"/>
      <c r="K32" s="132"/>
      <c r="L32" s="133"/>
      <c r="N32" s="5">
        <f t="shared" si="0"/>
        <v>0</v>
      </c>
      <c r="P32" s="5">
        <f>I32*SUMIFS(Priser!$L$3:$L$14,Priser!$A$3:$A$14,BL32)</f>
        <v>0</v>
      </c>
      <c r="Q32" s="5">
        <f t="shared" si="1"/>
        <v>0</v>
      </c>
      <c r="R32" s="5"/>
      <c r="U32" s="5">
        <f t="shared" si="2"/>
        <v>0</v>
      </c>
      <c r="V32" s="5">
        <f t="shared" si="33"/>
        <v>0</v>
      </c>
      <c r="W32" s="5">
        <f t="shared" si="3"/>
        <v>0</v>
      </c>
      <c r="X32" s="5">
        <f t="shared" si="4"/>
        <v>0</v>
      </c>
      <c r="Y32" s="5">
        <f>IF(X32&gt;=Priser!$N$6,Priser!$O$6,IF(X32&gt;=Priser!$N$5,Priser!$O$5,IF(X32&gt;=Priser!$N$4,Priser!$O$4,Priser!$O$3)))</f>
        <v>0</v>
      </c>
      <c r="Z32" s="5">
        <f>Y32*SUMIFS(Priser!$L$3:$L$14,Priser!$A$3:$A$14,$BL32)*V32</f>
        <v>0</v>
      </c>
      <c r="AA32" s="5">
        <f t="shared" si="5"/>
        <v>0</v>
      </c>
      <c r="AB32" s="5">
        <f>IF(AA32&gt;=Priser!$P$6,Priser!$Q$6,IF(AA32&gt;=Priser!$P$5,Priser!$Q$5,IF(AA32&gt;=Priser!$P$4,Priser!$Q$4,Priser!$Q$3)))</f>
        <v>0</v>
      </c>
      <c r="AC32" s="5">
        <f>AB32*SUMIFS(Priser!$L$3:$L$14,Priser!$A$3:$A$14,$BL32)*W32</f>
        <v>0</v>
      </c>
      <c r="AE32" s="5"/>
      <c r="AG32" s="5">
        <f t="shared" si="6"/>
        <v>0</v>
      </c>
      <c r="AH32" s="5">
        <f t="shared" si="7"/>
        <v>0</v>
      </c>
      <c r="AI32" s="5">
        <f t="shared" si="8"/>
        <v>0</v>
      </c>
      <c r="AJ32" s="5">
        <f t="shared" si="9"/>
        <v>0</v>
      </c>
      <c r="AK32" s="5">
        <f t="shared" si="10"/>
        <v>0</v>
      </c>
      <c r="AL32" s="5">
        <f t="shared" si="11"/>
        <v>0</v>
      </c>
      <c r="AM32" s="5">
        <f t="shared" si="12"/>
        <v>0</v>
      </c>
      <c r="AN32" s="5">
        <f t="shared" si="13"/>
        <v>0</v>
      </c>
      <c r="AO32" s="5">
        <f t="shared" si="14"/>
        <v>0</v>
      </c>
      <c r="AP32" s="5">
        <f t="shared" si="15"/>
        <v>0</v>
      </c>
      <c r="AQ32" s="5">
        <f t="shared" si="16"/>
        <v>0</v>
      </c>
      <c r="AR32" s="5">
        <f t="shared" si="17"/>
        <v>0</v>
      </c>
      <c r="AS32" s="5">
        <f t="shared" si="18"/>
        <v>0</v>
      </c>
      <c r="AT32" s="5">
        <f t="shared" si="19"/>
        <v>0</v>
      </c>
      <c r="AV32" s="5"/>
      <c r="AX32" s="5">
        <f t="shared" si="20"/>
        <v>0</v>
      </c>
      <c r="AY32" s="5">
        <f t="shared" si="21"/>
        <v>0</v>
      </c>
      <c r="AZ32" s="5">
        <f t="shared" si="22"/>
        <v>0</v>
      </c>
      <c r="BA32" s="5">
        <f t="shared" si="23"/>
        <v>0</v>
      </c>
      <c r="BB32" s="5">
        <f t="shared" si="24"/>
        <v>0</v>
      </c>
      <c r="BC32" s="5">
        <f t="shared" si="25"/>
        <v>0</v>
      </c>
      <c r="BD32" s="5">
        <f t="shared" si="26"/>
        <v>0</v>
      </c>
      <c r="BE32" s="5">
        <f t="shared" si="27"/>
        <v>0</v>
      </c>
      <c r="BF32" s="5"/>
      <c r="BI32">
        <f>IF(Förbrukning!F31="",Förbrukning!E31,0)/IF(Förbrukning!$B$3=Listor!$B$5,F32,1)</f>
        <v>0</v>
      </c>
      <c r="BJ32">
        <f>Förbrukning!F31/IF(Förbrukning!$B$3=Listor!$B$5,F32,1)</f>
        <v>0</v>
      </c>
      <c r="BL32">
        <f t="shared" si="28"/>
        <v>10</v>
      </c>
      <c r="BM32">
        <f t="shared" si="31"/>
        <v>4</v>
      </c>
      <c r="BN32" s="5">
        <f>Indata!$B$6</f>
        <v>0</v>
      </c>
    </row>
    <row r="33" spans="1:66" x14ac:dyDescent="0.2">
      <c r="A33" s="7"/>
      <c r="B33" s="5"/>
      <c r="C33" s="5"/>
      <c r="D33" s="4">
        <f t="shared" si="32"/>
        <v>46324</v>
      </c>
      <c r="E33" s="62">
        <f t="shared" si="29"/>
        <v>0</v>
      </c>
      <c r="F33">
        <f>24+SUMIFS(Listor!$C$22:$C$23,Listor!$B$22:$B$23,Uttag!D33)</f>
        <v>24</v>
      </c>
      <c r="G33" s="5">
        <f t="shared" si="30"/>
        <v>0</v>
      </c>
      <c r="H33" s="5"/>
      <c r="I33" s="206">
        <f>Förbrukning!H32</f>
        <v>0</v>
      </c>
      <c r="J33" s="93"/>
      <c r="K33" s="132"/>
      <c r="L33" s="133"/>
      <c r="N33" s="5">
        <f t="shared" si="0"/>
        <v>0</v>
      </c>
      <c r="P33" s="5">
        <f>I33*SUMIFS(Priser!$L$3:$L$14,Priser!$A$3:$A$14,BL33)</f>
        <v>0</v>
      </c>
      <c r="Q33" s="5">
        <f t="shared" si="1"/>
        <v>0</v>
      </c>
      <c r="R33" s="5"/>
      <c r="U33" s="5">
        <f t="shared" si="2"/>
        <v>0</v>
      </c>
      <c r="V33" s="5">
        <f t="shared" si="33"/>
        <v>0</v>
      </c>
      <c r="W33" s="5">
        <f t="shared" si="3"/>
        <v>0</v>
      </c>
      <c r="X33" s="5">
        <f t="shared" si="4"/>
        <v>0</v>
      </c>
      <c r="Y33" s="5">
        <f>IF(X33&gt;=Priser!$N$6,Priser!$O$6,IF(X33&gt;=Priser!$N$5,Priser!$O$5,IF(X33&gt;=Priser!$N$4,Priser!$O$4,Priser!$O$3)))</f>
        <v>0</v>
      </c>
      <c r="Z33" s="5">
        <f>Y33*SUMIFS(Priser!$L$3:$L$14,Priser!$A$3:$A$14,$BL33)*V33</f>
        <v>0</v>
      </c>
      <c r="AA33" s="5">
        <f t="shared" si="5"/>
        <v>0</v>
      </c>
      <c r="AB33" s="5">
        <f>IF(AA33&gt;=Priser!$P$6,Priser!$Q$6,IF(AA33&gt;=Priser!$P$5,Priser!$Q$5,IF(AA33&gt;=Priser!$P$4,Priser!$Q$4,Priser!$Q$3)))</f>
        <v>0</v>
      </c>
      <c r="AC33" s="5">
        <f>AB33*SUMIFS(Priser!$L$3:$L$14,Priser!$A$3:$A$14,$BL33)*W33</f>
        <v>0</v>
      </c>
      <c r="AE33" s="5"/>
      <c r="AG33" s="5">
        <f t="shared" si="6"/>
        <v>0</v>
      </c>
      <c r="AH33" s="5">
        <f t="shared" si="7"/>
        <v>0</v>
      </c>
      <c r="AI33" s="5">
        <f t="shared" si="8"/>
        <v>0</v>
      </c>
      <c r="AJ33" s="5">
        <f t="shared" si="9"/>
        <v>0</v>
      </c>
      <c r="AK33" s="5">
        <f t="shared" si="10"/>
        <v>0</v>
      </c>
      <c r="AL33" s="5">
        <f t="shared" si="11"/>
        <v>0</v>
      </c>
      <c r="AM33" s="5">
        <f t="shared" si="12"/>
        <v>0</v>
      </c>
      <c r="AN33" s="5">
        <f t="shared" si="13"/>
        <v>0</v>
      </c>
      <c r="AO33" s="5">
        <f t="shared" si="14"/>
        <v>0</v>
      </c>
      <c r="AP33" s="5">
        <f t="shared" si="15"/>
        <v>0</v>
      </c>
      <c r="AQ33" s="5">
        <f t="shared" si="16"/>
        <v>0</v>
      </c>
      <c r="AR33" s="5">
        <f t="shared" si="17"/>
        <v>0</v>
      </c>
      <c r="AS33" s="5">
        <f t="shared" si="18"/>
        <v>0</v>
      </c>
      <c r="AT33" s="5">
        <f t="shared" si="19"/>
        <v>0</v>
      </c>
      <c r="AV33" s="5"/>
      <c r="AX33" s="5">
        <f t="shared" si="20"/>
        <v>0</v>
      </c>
      <c r="AY33" s="5">
        <f t="shared" si="21"/>
        <v>0</v>
      </c>
      <c r="AZ33" s="5">
        <f t="shared" si="22"/>
        <v>0</v>
      </c>
      <c r="BA33" s="5">
        <f t="shared" si="23"/>
        <v>0</v>
      </c>
      <c r="BB33" s="5">
        <f t="shared" si="24"/>
        <v>0</v>
      </c>
      <c r="BC33" s="5">
        <f t="shared" si="25"/>
        <v>0</v>
      </c>
      <c r="BD33" s="5">
        <f t="shared" si="26"/>
        <v>0</v>
      </c>
      <c r="BE33" s="5">
        <f t="shared" si="27"/>
        <v>0</v>
      </c>
      <c r="BF33" s="5"/>
      <c r="BI33">
        <f>IF(Förbrukning!F32="",Förbrukning!E32,0)/IF(Förbrukning!$B$3=Listor!$B$5,F33,1)</f>
        <v>0</v>
      </c>
      <c r="BJ33">
        <f>Förbrukning!F32/IF(Förbrukning!$B$3=Listor!$B$5,F33,1)</f>
        <v>0</v>
      </c>
      <c r="BL33">
        <f t="shared" si="28"/>
        <v>10</v>
      </c>
      <c r="BM33">
        <f t="shared" si="31"/>
        <v>4</v>
      </c>
      <c r="BN33" s="5">
        <f>Indata!$B$6</f>
        <v>0</v>
      </c>
    </row>
    <row r="34" spans="1:66" x14ac:dyDescent="0.2">
      <c r="A34" s="7"/>
      <c r="B34" s="5"/>
      <c r="C34" s="5"/>
      <c r="D34" s="4">
        <f t="shared" si="32"/>
        <v>46325</v>
      </c>
      <c r="E34" s="62">
        <f t="shared" si="29"/>
        <v>0</v>
      </c>
      <c r="F34">
        <f>24+SUMIFS(Listor!$C$22:$C$23,Listor!$B$22:$B$23,Uttag!D34)</f>
        <v>24</v>
      </c>
      <c r="G34" s="5">
        <f t="shared" si="30"/>
        <v>0</v>
      </c>
      <c r="H34" s="5"/>
      <c r="I34" s="206">
        <f>Förbrukning!H33</f>
        <v>0</v>
      </c>
      <c r="J34" s="93"/>
      <c r="K34" s="132"/>
      <c r="L34" s="133"/>
      <c r="N34" s="5">
        <f t="shared" si="0"/>
        <v>0</v>
      </c>
      <c r="P34" s="5">
        <f>I34*SUMIFS(Priser!$L$3:$L$14,Priser!$A$3:$A$14,BL34)</f>
        <v>0</v>
      </c>
      <c r="Q34" s="5">
        <f t="shared" si="1"/>
        <v>0</v>
      </c>
      <c r="R34" s="5"/>
      <c r="U34" s="5">
        <f t="shared" si="2"/>
        <v>0</v>
      </c>
      <c r="V34" s="5">
        <f t="shared" si="33"/>
        <v>0</v>
      </c>
      <c r="W34" s="5">
        <f t="shared" si="3"/>
        <v>0</v>
      </c>
      <c r="X34" s="5">
        <f t="shared" si="4"/>
        <v>0</v>
      </c>
      <c r="Y34" s="5">
        <f>IF(X34&gt;=Priser!$N$6,Priser!$O$6,IF(X34&gt;=Priser!$N$5,Priser!$O$5,IF(X34&gt;=Priser!$N$4,Priser!$O$4,Priser!$O$3)))</f>
        <v>0</v>
      </c>
      <c r="Z34" s="5">
        <f>Y34*SUMIFS(Priser!$L$3:$L$14,Priser!$A$3:$A$14,$BL34)*V34</f>
        <v>0</v>
      </c>
      <c r="AA34" s="5">
        <f t="shared" si="5"/>
        <v>0</v>
      </c>
      <c r="AB34" s="5">
        <f>IF(AA34&gt;=Priser!$P$6,Priser!$Q$6,IF(AA34&gt;=Priser!$P$5,Priser!$Q$5,IF(AA34&gt;=Priser!$P$4,Priser!$Q$4,Priser!$Q$3)))</f>
        <v>0</v>
      </c>
      <c r="AC34" s="5">
        <f>AB34*SUMIFS(Priser!$L$3:$L$14,Priser!$A$3:$A$14,$BL34)*W34</f>
        <v>0</v>
      </c>
      <c r="AE34" s="5"/>
      <c r="AG34" s="5">
        <f t="shared" si="6"/>
        <v>0</v>
      </c>
      <c r="AH34" s="5">
        <f t="shared" si="7"/>
        <v>0</v>
      </c>
      <c r="AI34" s="5">
        <f t="shared" si="8"/>
        <v>0</v>
      </c>
      <c r="AJ34" s="5">
        <f t="shared" si="9"/>
        <v>0</v>
      </c>
      <c r="AK34" s="5">
        <f t="shared" si="10"/>
        <v>0</v>
      </c>
      <c r="AL34" s="5">
        <f t="shared" si="11"/>
        <v>0</v>
      </c>
      <c r="AM34" s="5">
        <f t="shared" si="12"/>
        <v>0</v>
      </c>
      <c r="AN34" s="5">
        <f t="shared" si="13"/>
        <v>0</v>
      </c>
      <c r="AO34" s="5">
        <f t="shared" si="14"/>
        <v>0</v>
      </c>
      <c r="AP34" s="5">
        <f t="shared" si="15"/>
        <v>0</v>
      </c>
      <c r="AQ34" s="5">
        <f t="shared" si="16"/>
        <v>0</v>
      </c>
      <c r="AR34" s="5">
        <f t="shared" si="17"/>
        <v>0</v>
      </c>
      <c r="AS34" s="5">
        <f t="shared" si="18"/>
        <v>0</v>
      </c>
      <c r="AT34" s="5">
        <f t="shared" si="19"/>
        <v>0</v>
      </c>
      <c r="AV34" s="5"/>
      <c r="AX34" s="5">
        <f t="shared" si="20"/>
        <v>0</v>
      </c>
      <c r="AY34" s="5">
        <f t="shared" si="21"/>
        <v>0</v>
      </c>
      <c r="AZ34" s="5">
        <f t="shared" si="22"/>
        <v>0</v>
      </c>
      <c r="BA34" s="5">
        <f t="shared" si="23"/>
        <v>0</v>
      </c>
      <c r="BB34" s="5">
        <f t="shared" si="24"/>
        <v>0</v>
      </c>
      <c r="BC34" s="5">
        <f t="shared" si="25"/>
        <v>0</v>
      </c>
      <c r="BD34" s="5">
        <f t="shared" si="26"/>
        <v>0</v>
      </c>
      <c r="BE34" s="5">
        <f t="shared" si="27"/>
        <v>0</v>
      </c>
      <c r="BF34" s="5"/>
      <c r="BI34">
        <f>IF(Förbrukning!F33="",Förbrukning!E33,0)/IF(Förbrukning!$B$3=Listor!$B$5,F34,1)</f>
        <v>0</v>
      </c>
      <c r="BJ34">
        <f>Förbrukning!F33/IF(Förbrukning!$B$3=Listor!$B$5,F34,1)</f>
        <v>0</v>
      </c>
      <c r="BL34">
        <f t="shared" si="28"/>
        <v>10</v>
      </c>
      <c r="BM34">
        <f t="shared" si="31"/>
        <v>4</v>
      </c>
      <c r="BN34" s="5">
        <f>Indata!$B$6</f>
        <v>0</v>
      </c>
    </row>
    <row r="35" spans="1:66" x14ac:dyDescent="0.2">
      <c r="A35" s="7"/>
      <c r="B35" s="5"/>
      <c r="C35" s="5"/>
      <c r="D35" s="4">
        <f t="shared" si="32"/>
        <v>46326</v>
      </c>
      <c r="E35" s="62">
        <f t="shared" si="29"/>
        <v>0</v>
      </c>
      <c r="F35">
        <f>24+SUMIFS(Listor!$C$22:$C$23,Listor!$B$22:$B$23,Uttag!D35)</f>
        <v>24</v>
      </c>
      <c r="G35" s="5">
        <f t="shared" si="30"/>
        <v>0</v>
      </c>
      <c r="H35" s="5"/>
      <c r="I35" s="206">
        <f>Förbrukning!H34</f>
        <v>0</v>
      </c>
      <c r="J35" s="93"/>
      <c r="K35" s="132"/>
      <c r="L35" s="133"/>
      <c r="N35" s="5">
        <f t="shared" si="0"/>
        <v>0</v>
      </c>
      <c r="P35" s="5">
        <f>I35*SUMIFS(Priser!$L$3:$L$14,Priser!$A$3:$A$14,BL35)</f>
        <v>0</v>
      </c>
      <c r="Q35" s="5">
        <f t="shared" si="1"/>
        <v>0</v>
      </c>
      <c r="R35" s="5"/>
      <c r="U35" s="5">
        <f t="shared" si="2"/>
        <v>0</v>
      </c>
      <c r="V35" s="5">
        <f t="shared" si="33"/>
        <v>0</v>
      </c>
      <c r="W35" s="5">
        <f t="shared" si="3"/>
        <v>0</v>
      </c>
      <c r="X35" s="5">
        <f t="shared" si="4"/>
        <v>0</v>
      </c>
      <c r="Y35" s="5">
        <f>IF(X35&gt;=Priser!$N$6,Priser!$O$6,IF(X35&gt;=Priser!$N$5,Priser!$O$5,IF(X35&gt;=Priser!$N$4,Priser!$O$4,Priser!$O$3)))</f>
        <v>0</v>
      </c>
      <c r="Z35" s="5">
        <f>Y35*SUMIFS(Priser!$L$3:$L$14,Priser!$A$3:$A$14,$BL35)*V35</f>
        <v>0</v>
      </c>
      <c r="AA35" s="5">
        <f t="shared" si="5"/>
        <v>0</v>
      </c>
      <c r="AB35" s="5">
        <f>IF(AA35&gt;=Priser!$P$6,Priser!$Q$6,IF(AA35&gt;=Priser!$P$5,Priser!$Q$5,IF(AA35&gt;=Priser!$P$4,Priser!$Q$4,Priser!$Q$3)))</f>
        <v>0</v>
      </c>
      <c r="AC35" s="5">
        <f>AB35*SUMIFS(Priser!$L$3:$L$14,Priser!$A$3:$A$14,$BL35)*W35</f>
        <v>0</v>
      </c>
      <c r="AE35" s="5"/>
      <c r="AG35" s="5">
        <f t="shared" si="6"/>
        <v>0</v>
      </c>
      <c r="AH35" s="5">
        <f t="shared" si="7"/>
        <v>0</v>
      </c>
      <c r="AI35" s="5">
        <f t="shared" si="8"/>
        <v>0</v>
      </c>
      <c r="AJ35" s="5">
        <f t="shared" si="9"/>
        <v>0</v>
      </c>
      <c r="AK35" s="5">
        <f t="shared" si="10"/>
        <v>0</v>
      </c>
      <c r="AL35" s="5">
        <f t="shared" si="11"/>
        <v>0</v>
      </c>
      <c r="AM35" s="5">
        <f t="shared" si="12"/>
        <v>0</v>
      </c>
      <c r="AN35" s="5">
        <f t="shared" si="13"/>
        <v>0</v>
      </c>
      <c r="AO35" s="5">
        <f t="shared" si="14"/>
        <v>0</v>
      </c>
      <c r="AP35" s="5">
        <f t="shared" si="15"/>
        <v>0</v>
      </c>
      <c r="AQ35" s="5">
        <f t="shared" si="16"/>
        <v>0</v>
      </c>
      <c r="AR35" s="5">
        <f t="shared" si="17"/>
        <v>0</v>
      </c>
      <c r="AS35" s="5">
        <f t="shared" si="18"/>
        <v>0</v>
      </c>
      <c r="AT35" s="5">
        <f t="shared" si="19"/>
        <v>0</v>
      </c>
      <c r="AV35" s="5"/>
      <c r="AX35" s="5">
        <f t="shared" si="20"/>
        <v>0</v>
      </c>
      <c r="AY35" s="5">
        <f t="shared" si="21"/>
        <v>0</v>
      </c>
      <c r="AZ35" s="5">
        <f t="shared" si="22"/>
        <v>0</v>
      </c>
      <c r="BA35" s="5">
        <f t="shared" si="23"/>
        <v>0</v>
      </c>
      <c r="BB35" s="5">
        <f t="shared" si="24"/>
        <v>0</v>
      </c>
      <c r="BC35" s="5">
        <f t="shared" si="25"/>
        <v>0</v>
      </c>
      <c r="BD35" s="5">
        <f t="shared" si="26"/>
        <v>0</v>
      </c>
      <c r="BE35" s="5">
        <f t="shared" si="27"/>
        <v>0</v>
      </c>
      <c r="BF35" s="5"/>
      <c r="BI35">
        <f>IF(Förbrukning!F34="",Förbrukning!E34,0)/IF(Förbrukning!$B$3=Listor!$B$5,F35,1)</f>
        <v>0</v>
      </c>
      <c r="BJ35">
        <f>Förbrukning!F34/IF(Förbrukning!$B$3=Listor!$B$5,F35,1)</f>
        <v>0</v>
      </c>
      <c r="BL35">
        <f t="shared" si="28"/>
        <v>10</v>
      </c>
      <c r="BM35">
        <f t="shared" si="31"/>
        <v>4</v>
      </c>
      <c r="BN35" s="5">
        <f>Indata!$B$6</f>
        <v>0</v>
      </c>
    </row>
    <row r="36" spans="1:66" x14ac:dyDescent="0.2">
      <c r="A36" s="7"/>
      <c r="B36" s="5"/>
      <c r="C36" s="5"/>
      <c r="D36" s="4">
        <f t="shared" si="32"/>
        <v>46327</v>
      </c>
      <c r="E36" s="62">
        <f t="shared" si="29"/>
        <v>0</v>
      </c>
      <c r="F36">
        <f>24+SUMIFS(Listor!$C$22:$C$23,Listor!$B$22:$B$23,Uttag!D36)</f>
        <v>24</v>
      </c>
      <c r="G36" s="5">
        <f t="shared" si="30"/>
        <v>0</v>
      </c>
      <c r="H36" s="5"/>
      <c r="I36" s="206">
        <f>Förbrukning!H35</f>
        <v>0</v>
      </c>
      <c r="J36" s="93"/>
      <c r="K36" s="132"/>
      <c r="L36" s="133"/>
      <c r="N36" s="5">
        <f t="shared" si="0"/>
        <v>0</v>
      </c>
      <c r="P36" s="5">
        <f>I36*SUMIFS(Priser!$L$3:$L$14,Priser!$A$3:$A$14,BL36)</f>
        <v>0</v>
      </c>
      <c r="Q36" s="5">
        <f t="shared" si="1"/>
        <v>0</v>
      </c>
      <c r="R36" s="5"/>
      <c r="U36" s="5">
        <f t="shared" si="2"/>
        <v>0</v>
      </c>
      <c r="V36" s="5">
        <f t="shared" si="33"/>
        <v>0</v>
      </c>
      <c r="W36" s="5">
        <f t="shared" si="3"/>
        <v>0</v>
      </c>
      <c r="X36" s="5">
        <f t="shared" si="4"/>
        <v>0</v>
      </c>
      <c r="Y36" s="5">
        <f>IF(X36&gt;=Priser!$N$6,Priser!$O$6,IF(X36&gt;=Priser!$N$5,Priser!$O$5,IF(X36&gt;=Priser!$N$4,Priser!$O$4,Priser!$O$3)))</f>
        <v>0</v>
      </c>
      <c r="Z36" s="5">
        <f>Y36*SUMIFS(Priser!$L$3:$L$14,Priser!$A$3:$A$14,$BL36)*V36</f>
        <v>0</v>
      </c>
      <c r="AA36" s="5">
        <f t="shared" si="5"/>
        <v>0</v>
      </c>
      <c r="AB36" s="5">
        <f>IF(AA36&gt;=Priser!$P$6,Priser!$Q$6,IF(AA36&gt;=Priser!$P$5,Priser!$Q$5,IF(AA36&gt;=Priser!$P$4,Priser!$Q$4,Priser!$Q$3)))</f>
        <v>0</v>
      </c>
      <c r="AC36" s="5">
        <f>AB36*SUMIFS(Priser!$L$3:$L$14,Priser!$A$3:$A$14,$BL36)*W36</f>
        <v>0</v>
      </c>
      <c r="AE36" s="5"/>
      <c r="AG36" s="5">
        <f t="shared" si="6"/>
        <v>0</v>
      </c>
      <c r="AH36" s="5">
        <f t="shared" si="7"/>
        <v>0</v>
      </c>
      <c r="AI36" s="5">
        <f t="shared" si="8"/>
        <v>0</v>
      </c>
      <c r="AJ36" s="5">
        <f t="shared" si="9"/>
        <v>0</v>
      </c>
      <c r="AK36" s="5">
        <f t="shared" si="10"/>
        <v>0</v>
      </c>
      <c r="AL36" s="5">
        <f t="shared" si="11"/>
        <v>0</v>
      </c>
      <c r="AM36" s="5">
        <f t="shared" si="12"/>
        <v>0</v>
      </c>
      <c r="AN36" s="5">
        <f t="shared" si="13"/>
        <v>0</v>
      </c>
      <c r="AO36" s="5">
        <f t="shared" si="14"/>
        <v>0</v>
      </c>
      <c r="AP36" s="5">
        <f t="shared" si="15"/>
        <v>0</v>
      </c>
      <c r="AQ36" s="5">
        <f t="shared" si="16"/>
        <v>0</v>
      </c>
      <c r="AR36" s="5">
        <f t="shared" si="17"/>
        <v>0</v>
      </c>
      <c r="AS36" s="5">
        <f t="shared" si="18"/>
        <v>0</v>
      </c>
      <c r="AT36" s="5">
        <f t="shared" si="19"/>
        <v>0</v>
      </c>
      <c r="AV36" s="5"/>
      <c r="AX36" s="5">
        <f t="shared" si="20"/>
        <v>0</v>
      </c>
      <c r="AY36" s="5">
        <f t="shared" si="21"/>
        <v>0</v>
      </c>
      <c r="AZ36" s="5">
        <f t="shared" si="22"/>
        <v>0</v>
      </c>
      <c r="BA36" s="5">
        <f t="shared" si="23"/>
        <v>0</v>
      </c>
      <c r="BB36" s="5">
        <f t="shared" si="24"/>
        <v>0</v>
      </c>
      <c r="BC36" s="5">
        <f t="shared" si="25"/>
        <v>0</v>
      </c>
      <c r="BD36" s="5">
        <f t="shared" si="26"/>
        <v>0</v>
      </c>
      <c r="BE36" s="5">
        <f t="shared" si="27"/>
        <v>0</v>
      </c>
      <c r="BF36" s="5"/>
      <c r="BI36">
        <f>IF(Förbrukning!F35="",Förbrukning!E35,0)/IF(Förbrukning!$B$3=Listor!$B$5,F36,1)</f>
        <v>0</v>
      </c>
      <c r="BJ36">
        <f>Förbrukning!F35/IF(Förbrukning!$B$3=Listor!$B$5,F36,1)</f>
        <v>0</v>
      </c>
      <c r="BL36">
        <f t="shared" si="28"/>
        <v>11</v>
      </c>
      <c r="BM36">
        <f t="shared" si="31"/>
        <v>4</v>
      </c>
      <c r="BN36" s="5">
        <f>Indata!$B$6</f>
        <v>0</v>
      </c>
    </row>
    <row r="37" spans="1:66" x14ac:dyDescent="0.2">
      <c r="A37" s="7"/>
      <c r="B37" s="5"/>
      <c r="C37" s="5"/>
      <c r="D37" s="4">
        <f t="shared" si="32"/>
        <v>46328</v>
      </c>
      <c r="E37" s="62">
        <f t="shared" si="29"/>
        <v>0</v>
      </c>
      <c r="F37">
        <f>24+SUMIFS(Listor!$C$22:$C$23,Listor!$B$22:$B$23,Uttag!D37)</f>
        <v>24</v>
      </c>
      <c r="G37" s="5">
        <f t="shared" si="30"/>
        <v>0</v>
      </c>
      <c r="H37" s="5"/>
      <c r="I37" s="206">
        <f>Förbrukning!H36</f>
        <v>0</v>
      </c>
      <c r="J37" s="93"/>
      <c r="K37" s="132"/>
      <c r="L37" s="133"/>
      <c r="N37" s="5">
        <f t="shared" si="0"/>
        <v>0</v>
      </c>
      <c r="P37" s="5">
        <f>I37*SUMIFS(Priser!$L$3:$L$14,Priser!$A$3:$A$14,BL37)</f>
        <v>0</v>
      </c>
      <c r="Q37" s="5">
        <f t="shared" si="1"/>
        <v>0</v>
      </c>
      <c r="R37" s="5"/>
      <c r="U37" s="5">
        <f t="shared" si="2"/>
        <v>0</v>
      </c>
      <c r="V37" s="5">
        <f t="shared" si="33"/>
        <v>0</v>
      </c>
      <c r="W37" s="5">
        <f t="shared" si="3"/>
        <v>0</v>
      </c>
      <c r="X37" s="5">
        <f t="shared" si="4"/>
        <v>0</v>
      </c>
      <c r="Y37" s="5">
        <f>IF(X37&gt;=Priser!$N$6,Priser!$O$6,IF(X37&gt;=Priser!$N$5,Priser!$O$5,IF(X37&gt;=Priser!$N$4,Priser!$O$4,Priser!$O$3)))</f>
        <v>0</v>
      </c>
      <c r="Z37" s="5">
        <f>Y37*SUMIFS(Priser!$L$3:$L$14,Priser!$A$3:$A$14,$BL37)*V37</f>
        <v>0</v>
      </c>
      <c r="AA37" s="5">
        <f t="shared" si="5"/>
        <v>0</v>
      </c>
      <c r="AB37" s="5">
        <f>IF(AA37&gt;=Priser!$P$6,Priser!$Q$6,IF(AA37&gt;=Priser!$P$5,Priser!$Q$5,IF(AA37&gt;=Priser!$P$4,Priser!$Q$4,Priser!$Q$3)))</f>
        <v>0</v>
      </c>
      <c r="AC37" s="5">
        <f>AB37*SUMIFS(Priser!$L$3:$L$14,Priser!$A$3:$A$14,$BL37)*W37</f>
        <v>0</v>
      </c>
      <c r="AE37" s="5"/>
      <c r="AG37" s="5">
        <f t="shared" si="6"/>
        <v>0</v>
      </c>
      <c r="AH37" s="5">
        <f t="shared" si="7"/>
        <v>0</v>
      </c>
      <c r="AI37" s="5">
        <f t="shared" si="8"/>
        <v>0</v>
      </c>
      <c r="AJ37" s="5">
        <f t="shared" si="9"/>
        <v>0</v>
      </c>
      <c r="AK37" s="5">
        <f t="shared" si="10"/>
        <v>0</v>
      </c>
      <c r="AL37" s="5">
        <f t="shared" si="11"/>
        <v>0</v>
      </c>
      <c r="AM37" s="5">
        <f t="shared" si="12"/>
        <v>0</v>
      </c>
      <c r="AN37" s="5">
        <f t="shared" si="13"/>
        <v>0</v>
      </c>
      <c r="AO37" s="5">
        <f t="shared" si="14"/>
        <v>0</v>
      </c>
      <c r="AP37" s="5">
        <f t="shared" si="15"/>
        <v>0</v>
      </c>
      <c r="AQ37" s="5">
        <f t="shared" si="16"/>
        <v>0</v>
      </c>
      <c r="AR37" s="5">
        <f t="shared" si="17"/>
        <v>0</v>
      </c>
      <c r="AS37" s="5">
        <f t="shared" si="18"/>
        <v>0</v>
      </c>
      <c r="AT37" s="5">
        <f t="shared" si="19"/>
        <v>0</v>
      </c>
      <c r="AV37" s="5"/>
      <c r="AX37" s="5">
        <f t="shared" si="20"/>
        <v>0</v>
      </c>
      <c r="AY37" s="5">
        <f t="shared" si="21"/>
        <v>0</v>
      </c>
      <c r="AZ37" s="5">
        <f t="shared" si="22"/>
        <v>0</v>
      </c>
      <c r="BA37" s="5">
        <f t="shared" si="23"/>
        <v>0</v>
      </c>
      <c r="BB37" s="5">
        <f t="shared" si="24"/>
        <v>0</v>
      </c>
      <c r="BC37" s="5">
        <f t="shared" si="25"/>
        <v>0</v>
      </c>
      <c r="BD37" s="5">
        <f t="shared" si="26"/>
        <v>0</v>
      </c>
      <c r="BE37" s="5">
        <f t="shared" si="27"/>
        <v>0</v>
      </c>
      <c r="BF37" s="5"/>
      <c r="BI37">
        <f>IF(Förbrukning!F36="",Förbrukning!E36,0)/IF(Förbrukning!$B$3=Listor!$B$5,F37,1)</f>
        <v>0</v>
      </c>
      <c r="BJ37">
        <f>Förbrukning!F36/IF(Förbrukning!$B$3=Listor!$B$5,F37,1)</f>
        <v>0</v>
      </c>
      <c r="BL37">
        <f t="shared" si="28"/>
        <v>11</v>
      </c>
      <c r="BM37">
        <f t="shared" si="31"/>
        <v>4</v>
      </c>
      <c r="BN37" s="5">
        <f>Indata!$B$6</f>
        <v>0</v>
      </c>
    </row>
    <row r="38" spans="1:66" x14ac:dyDescent="0.2">
      <c r="A38" s="7"/>
      <c r="B38" s="5"/>
      <c r="C38" s="5"/>
      <c r="D38" s="4">
        <f t="shared" si="32"/>
        <v>46329</v>
      </c>
      <c r="E38" s="62">
        <f t="shared" si="29"/>
        <v>0</v>
      </c>
      <c r="F38">
        <f>24+SUMIFS(Listor!$C$22:$C$23,Listor!$B$22:$B$23,Uttag!D38)</f>
        <v>24</v>
      </c>
      <c r="G38" s="5">
        <f t="shared" si="30"/>
        <v>0</v>
      </c>
      <c r="H38" s="5"/>
      <c r="I38" s="206">
        <f>Förbrukning!H37</f>
        <v>0</v>
      </c>
      <c r="J38" s="93"/>
      <c r="K38" s="132"/>
      <c r="L38" s="133"/>
      <c r="N38" s="5">
        <f t="shared" si="0"/>
        <v>0</v>
      </c>
      <c r="P38" s="5">
        <f>I38*SUMIFS(Priser!$L$3:$L$14,Priser!$A$3:$A$14,BL38)</f>
        <v>0</v>
      </c>
      <c r="Q38" s="5">
        <f t="shared" si="1"/>
        <v>0</v>
      </c>
      <c r="R38" s="5"/>
      <c r="U38" s="5">
        <f t="shared" si="2"/>
        <v>0</v>
      </c>
      <c r="V38" s="5">
        <f t="shared" si="33"/>
        <v>0</v>
      </c>
      <c r="W38" s="5">
        <f t="shared" si="3"/>
        <v>0</v>
      </c>
      <c r="X38" s="5">
        <f t="shared" si="4"/>
        <v>0</v>
      </c>
      <c r="Y38" s="5">
        <f>IF(X38&gt;=Priser!$N$6,Priser!$O$6,IF(X38&gt;=Priser!$N$5,Priser!$O$5,IF(X38&gt;=Priser!$N$4,Priser!$O$4,Priser!$O$3)))</f>
        <v>0</v>
      </c>
      <c r="Z38" s="5">
        <f>Y38*SUMIFS(Priser!$L$3:$L$14,Priser!$A$3:$A$14,$BL38)*V38</f>
        <v>0</v>
      </c>
      <c r="AA38" s="5">
        <f t="shared" si="5"/>
        <v>0</v>
      </c>
      <c r="AB38" s="5">
        <f>IF(AA38&gt;=Priser!$P$6,Priser!$Q$6,IF(AA38&gt;=Priser!$P$5,Priser!$Q$5,IF(AA38&gt;=Priser!$P$4,Priser!$Q$4,Priser!$Q$3)))</f>
        <v>0</v>
      </c>
      <c r="AC38" s="5">
        <f>AB38*SUMIFS(Priser!$L$3:$L$14,Priser!$A$3:$A$14,$BL38)*W38</f>
        <v>0</v>
      </c>
      <c r="AE38" s="5"/>
      <c r="AG38" s="5">
        <f t="shared" si="6"/>
        <v>0</v>
      </c>
      <c r="AH38" s="5">
        <f t="shared" si="7"/>
        <v>0</v>
      </c>
      <c r="AI38" s="5">
        <f t="shared" si="8"/>
        <v>0</v>
      </c>
      <c r="AJ38" s="5">
        <f t="shared" si="9"/>
        <v>0</v>
      </c>
      <c r="AK38" s="5">
        <f t="shared" si="10"/>
        <v>0</v>
      </c>
      <c r="AL38" s="5">
        <f t="shared" si="11"/>
        <v>0</v>
      </c>
      <c r="AM38" s="5">
        <f t="shared" si="12"/>
        <v>0</v>
      </c>
      <c r="AN38" s="5">
        <f t="shared" si="13"/>
        <v>0</v>
      </c>
      <c r="AO38" s="5">
        <f t="shared" si="14"/>
        <v>0</v>
      </c>
      <c r="AP38" s="5">
        <f t="shared" si="15"/>
        <v>0</v>
      </c>
      <c r="AQ38" s="5">
        <f t="shared" si="16"/>
        <v>0</v>
      </c>
      <c r="AR38" s="5">
        <f t="shared" si="17"/>
        <v>0</v>
      </c>
      <c r="AS38" s="5">
        <f t="shared" si="18"/>
        <v>0</v>
      </c>
      <c r="AT38" s="5">
        <f t="shared" si="19"/>
        <v>0</v>
      </c>
      <c r="AV38" s="5"/>
      <c r="AX38" s="5">
        <f t="shared" si="20"/>
        <v>0</v>
      </c>
      <c r="AY38" s="5">
        <f t="shared" si="21"/>
        <v>0</v>
      </c>
      <c r="AZ38" s="5">
        <f t="shared" si="22"/>
        <v>0</v>
      </c>
      <c r="BA38" s="5">
        <f t="shared" si="23"/>
        <v>0</v>
      </c>
      <c r="BB38" s="5">
        <f t="shared" si="24"/>
        <v>0</v>
      </c>
      <c r="BC38" s="5">
        <f t="shared" si="25"/>
        <v>0</v>
      </c>
      <c r="BD38" s="5">
        <f t="shared" si="26"/>
        <v>0</v>
      </c>
      <c r="BE38" s="5">
        <f t="shared" si="27"/>
        <v>0</v>
      </c>
      <c r="BF38" s="5"/>
      <c r="BI38">
        <f>IF(Förbrukning!F37="",Förbrukning!E37,0)/IF(Förbrukning!$B$3=Listor!$B$5,F38,1)</f>
        <v>0</v>
      </c>
      <c r="BJ38">
        <f>Förbrukning!F37/IF(Förbrukning!$B$3=Listor!$B$5,F38,1)</f>
        <v>0</v>
      </c>
      <c r="BL38">
        <f t="shared" si="28"/>
        <v>11</v>
      </c>
      <c r="BM38">
        <f t="shared" si="31"/>
        <v>4</v>
      </c>
      <c r="BN38" s="5">
        <f>Indata!$B$6</f>
        <v>0</v>
      </c>
    </row>
    <row r="39" spans="1:66" x14ac:dyDescent="0.2">
      <c r="A39" s="7"/>
      <c r="B39" s="5"/>
      <c r="C39" s="5"/>
      <c r="D39" s="4">
        <f t="shared" si="32"/>
        <v>46330</v>
      </c>
      <c r="E39" s="62">
        <f t="shared" si="29"/>
        <v>0</v>
      </c>
      <c r="F39">
        <f>24+SUMIFS(Listor!$C$22:$C$23,Listor!$B$22:$B$23,Uttag!D39)</f>
        <v>24</v>
      </c>
      <c r="G39" s="5">
        <f t="shared" si="30"/>
        <v>0</v>
      </c>
      <c r="H39" s="5"/>
      <c r="I39" s="206">
        <f>Förbrukning!H38</f>
        <v>0</v>
      </c>
      <c r="J39" s="93"/>
      <c r="K39" s="132"/>
      <c r="L39" s="133"/>
      <c r="N39" s="5">
        <f t="shared" si="0"/>
        <v>0</v>
      </c>
      <c r="P39" s="5">
        <f>I39*SUMIFS(Priser!$L$3:$L$14,Priser!$A$3:$A$14,BL39)</f>
        <v>0</v>
      </c>
      <c r="Q39" s="5">
        <f t="shared" si="1"/>
        <v>0</v>
      </c>
      <c r="R39" s="5"/>
      <c r="U39" s="5">
        <f t="shared" si="2"/>
        <v>0</v>
      </c>
      <c r="V39" s="5">
        <f t="shared" si="33"/>
        <v>0</v>
      </c>
      <c r="W39" s="5">
        <f t="shared" si="3"/>
        <v>0</v>
      </c>
      <c r="X39" s="5">
        <f t="shared" si="4"/>
        <v>0</v>
      </c>
      <c r="Y39" s="5">
        <f>IF(X39&gt;=Priser!$N$6,Priser!$O$6,IF(X39&gt;=Priser!$N$5,Priser!$O$5,IF(X39&gt;=Priser!$N$4,Priser!$O$4,Priser!$O$3)))</f>
        <v>0</v>
      </c>
      <c r="Z39" s="5">
        <f>Y39*SUMIFS(Priser!$L$3:$L$14,Priser!$A$3:$A$14,$BL39)*V39</f>
        <v>0</v>
      </c>
      <c r="AA39" s="5">
        <f t="shared" si="5"/>
        <v>0</v>
      </c>
      <c r="AB39" s="5">
        <f>IF(AA39&gt;=Priser!$P$6,Priser!$Q$6,IF(AA39&gt;=Priser!$P$5,Priser!$Q$5,IF(AA39&gt;=Priser!$P$4,Priser!$Q$4,Priser!$Q$3)))</f>
        <v>0</v>
      </c>
      <c r="AC39" s="5">
        <f>AB39*SUMIFS(Priser!$L$3:$L$14,Priser!$A$3:$A$14,$BL39)*W39</f>
        <v>0</v>
      </c>
      <c r="AE39" s="5"/>
      <c r="AG39" s="5">
        <f t="shared" si="6"/>
        <v>0</v>
      </c>
      <c r="AH39" s="5">
        <f t="shared" si="7"/>
        <v>0</v>
      </c>
      <c r="AI39" s="5">
        <f t="shared" si="8"/>
        <v>0</v>
      </c>
      <c r="AJ39" s="5">
        <f t="shared" si="9"/>
        <v>0</v>
      </c>
      <c r="AK39" s="5">
        <f t="shared" si="10"/>
        <v>0</v>
      </c>
      <c r="AL39" s="5">
        <f t="shared" si="11"/>
        <v>0</v>
      </c>
      <c r="AM39" s="5">
        <f t="shared" si="12"/>
        <v>0</v>
      </c>
      <c r="AN39" s="5">
        <f t="shared" si="13"/>
        <v>0</v>
      </c>
      <c r="AO39" s="5">
        <f t="shared" si="14"/>
        <v>0</v>
      </c>
      <c r="AP39" s="5">
        <f t="shared" si="15"/>
        <v>0</v>
      </c>
      <c r="AQ39" s="5">
        <f t="shared" si="16"/>
        <v>0</v>
      </c>
      <c r="AR39" s="5">
        <f t="shared" si="17"/>
        <v>0</v>
      </c>
      <c r="AS39" s="5">
        <f t="shared" si="18"/>
        <v>0</v>
      </c>
      <c r="AT39" s="5">
        <f t="shared" si="19"/>
        <v>0</v>
      </c>
      <c r="AV39" s="5"/>
      <c r="AX39" s="5">
        <f t="shared" si="20"/>
        <v>0</v>
      </c>
      <c r="AY39" s="5">
        <f t="shared" si="21"/>
        <v>0</v>
      </c>
      <c r="AZ39" s="5">
        <f t="shared" si="22"/>
        <v>0</v>
      </c>
      <c r="BA39" s="5">
        <f t="shared" si="23"/>
        <v>0</v>
      </c>
      <c r="BB39" s="5">
        <f t="shared" si="24"/>
        <v>0</v>
      </c>
      <c r="BC39" s="5">
        <f t="shared" si="25"/>
        <v>0</v>
      </c>
      <c r="BD39" s="5">
        <f t="shared" si="26"/>
        <v>0</v>
      </c>
      <c r="BE39" s="5">
        <f t="shared" si="27"/>
        <v>0</v>
      </c>
      <c r="BF39" s="5"/>
      <c r="BI39">
        <f>IF(Förbrukning!F38="",Förbrukning!E38,0)/IF(Förbrukning!$B$3=Listor!$B$5,F39,1)</f>
        <v>0</v>
      </c>
      <c r="BJ39">
        <f>Förbrukning!F38/IF(Förbrukning!$B$3=Listor!$B$5,F39,1)</f>
        <v>0</v>
      </c>
      <c r="BL39">
        <f t="shared" si="28"/>
        <v>11</v>
      </c>
      <c r="BM39">
        <f t="shared" si="31"/>
        <v>4</v>
      </c>
      <c r="BN39" s="5">
        <f>Indata!$B$6</f>
        <v>0</v>
      </c>
    </row>
    <row r="40" spans="1:66" x14ac:dyDescent="0.2">
      <c r="A40" s="7"/>
      <c r="B40" s="5"/>
      <c r="C40" s="5"/>
      <c r="D40" s="4">
        <f t="shared" si="32"/>
        <v>46331</v>
      </c>
      <c r="E40" s="62">
        <f t="shared" si="29"/>
        <v>0</v>
      </c>
      <c r="F40">
        <f>24+SUMIFS(Listor!$C$22:$C$23,Listor!$B$22:$B$23,Uttag!D40)</f>
        <v>24</v>
      </c>
      <c r="G40" s="5">
        <f t="shared" si="30"/>
        <v>0</v>
      </c>
      <c r="H40" s="5"/>
      <c r="I40" s="206">
        <f>Förbrukning!H39</f>
        <v>0</v>
      </c>
      <c r="J40" s="93"/>
      <c r="K40" s="132"/>
      <c r="L40" s="133"/>
      <c r="N40" s="5">
        <f t="shared" si="0"/>
        <v>0</v>
      </c>
      <c r="P40" s="5">
        <f>I40*SUMIFS(Priser!$L$3:$L$14,Priser!$A$3:$A$14,BL40)</f>
        <v>0</v>
      </c>
      <c r="Q40" s="5">
        <f t="shared" si="1"/>
        <v>0</v>
      </c>
      <c r="R40" s="5"/>
      <c r="U40" s="5">
        <f t="shared" si="2"/>
        <v>0</v>
      </c>
      <c r="V40" s="5">
        <f t="shared" si="33"/>
        <v>0</v>
      </c>
      <c r="W40" s="5">
        <f t="shared" si="3"/>
        <v>0</v>
      </c>
      <c r="X40" s="5">
        <f t="shared" si="4"/>
        <v>0</v>
      </c>
      <c r="Y40" s="5">
        <f>IF(X40&gt;=Priser!$N$6,Priser!$O$6,IF(X40&gt;=Priser!$N$5,Priser!$O$5,IF(X40&gt;=Priser!$N$4,Priser!$O$4,Priser!$O$3)))</f>
        <v>0</v>
      </c>
      <c r="Z40" s="5">
        <f>Y40*SUMIFS(Priser!$L$3:$L$14,Priser!$A$3:$A$14,$BL40)*V40</f>
        <v>0</v>
      </c>
      <c r="AA40" s="5">
        <f t="shared" si="5"/>
        <v>0</v>
      </c>
      <c r="AB40" s="5">
        <f>IF(AA40&gt;=Priser!$P$6,Priser!$Q$6,IF(AA40&gt;=Priser!$P$5,Priser!$Q$5,IF(AA40&gt;=Priser!$P$4,Priser!$Q$4,Priser!$Q$3)))</f>
        <v>0</v>
      </c>
      <c r="AC40" s="5">
        <f>AB40*SUMIFS(Priser!$L$3:$L$14,Priser!$A$3:$A$14,$BL40)*W40</f>
        <v>0</v>
      </c>
      <c r="AE40" s="5"/>
      <c r="AG40" s="5">
        <f t="shared" si="6"/>
        <v>0</v>
      </c>
      <c r="AH40" s="5">
        <f t="shared" si="7"/>
        <v>0</v>
      </c>
      <c r="AI40" s="5">
        <f t="shared" si="8"/>
        <v>0</v>
      </c>
      <c r="AJ40" s="5">
        <f t="shared" si="9"/>
        <v>0</v>
      </c>
      <c r="AK40" s="5">
        <f t="shared" si="10"/>
        <v>0</v>
      </c>
      <c r="AL40" s="5">
        <f t="shared" si="11"/>
        <v>0</v>
      </c>
      <c r="AM40" s="5">
        <f t="shared" si="12"/>
        <v>0</v>
      </c>
      <c r="AN40" s="5">
        <f t="shared" si="13"/>
        <v>0</v>
      </c>
      <c r="AO40" s="5">
        <f t="shared" si="14"/>
        <v>0</v>
      </c>
      <c r="AP40" s="5">
        <f t="shared" si="15"/>
        <v>0</v>
      </c>
      <c r="AQ40" s="5">
        <f t="shared" si="16"/>
        <v>0</v>
      </c>
      <c r="AR40" s="5">
        <f t="shared" si="17"/>
        <v>0</v>
      </c>
      <c r="AS40" s="5">
        <f t="shared" si="18"/>
        <v>0</v>
      </c>
      <c r="AT40" s="5">
        <f t="shared" si="19"/>
        <v>0</v>
      </c>
      <c r="AV40" s="5"/>
      <c r="AX40" s="5">
        <f t="shared" si="20"/>
        <v>0</v>
      </c>
      <c r="AY40" s="5">
        <f t="shared" si="21"/>
        <v>0</v>
      </c>
      <c r="AZ40" s="5">
        <f t="shared" si="22"/>
        <v>0</v>
      </c>
      <c r="BA40" s="5">
        <f t="shared" si="23"/>
        <v>0</v>
      </c>
      <c r="BB40" s="5">
        <f t="shared" si="24"/>
        <v>0</v>
      </c>
      <c r="BC40" s="5">
        <f t="shared" si="25"/>
        <v>0</v>
      </c>
      <c r="BD40" s="5">
        <f t="shared" si="26"/>
        <v>0</v>
      </c>
      <c r="BE40" s="5">
        <f t="shared" si="27"/>
        <v>0</v>
      </c>
      <c r="BF40" s="5"/>
      <c r="BI40">
        <f>IF(Förbrukning!F39="",Förbrukning!E39,0)/IF(Förbrukning!$B$3=Listor!$B$5,F40,1)</f>
        <v>0</v>
      </c>
      <c r="BJ40">
        <f>Förbrukning!F39/IF(Förbrukning!$B$3=Listor!$B$5,F40,1)</f>
        <v>0</v>
      </c>
      <c r="BL40">
        <f t="shared" si="28"/>
        <v>11</v>
      </c>
      <c r="BM40">
        <f t="shared" si="31"/>
        <v>4</v>
      </c>
      <c r="BN40" s="5">
        <f>Indata!$B$6</f>
        <v>0</v>
      </c>
    </row>
    <row r="41" spans="1:66" x14ac:dyDescent="0.2">
      <c r="D41" s="4">
        <f t="shared" si="32"/>
        <v>46332</v>
      </c>
      <c r="E41" s="62">
        <f t="shared" si="29"/>
        <v>0</v>
      </c>
      <c r="F41">
        <f>24+SUMIFS(Listor!$C$22:$C$23,Listor!$B$22:$B$23,Uttag!D41)</f>
        <v>24</v>
      </c>
      <c r="G41" s="5">
        <f t="shared" si="30"/>
        <v>0</v>
      </c>
      <c r="H41" s="5"/>
      <c r="I41" s="206">
        <f>Förbrukning!H40</f>
        <v>0</v>
      </c>
      <c r="J41" s="93"/>
      <c r="K41" s="132"/>
      <c r="L41" s="133"/>
      <c r="N41" s="5">
        <f t="shared" si="0"/>
        <v>0</v>
      </c>
      <c r="P41" s="5">
        <f>I41*SUMIFS(Priser!$L$3:$L$14,Priser!$A$3:$A$14,BL41)</f>
        <v>0</v>
      </c>
      <c r="Q41" s="5">
        <f t="shared" si="1"/>
        <v>0</v>
      </c>
      <c r="R41" s="5"/>
      <c r="U41" s="5">
        <f t="shared" si="2"/>
        <v>0</v>
      </c>
      <c r="V41" s="5">
        <f t="shared" si="33"/>
        <v>0</v>
      </c>
      <c r="W41" s="5">
        <f t="shared" si="3"/>
        <v>0</v>
      </c>
      <c r="X41" s="5">
        <f t="shared" si="4"/>
        <v>0</v>
      </c>
      <c r="Y41" s="5">
        <f>IF(X41&gt;=Priser!$N$6,Priser!$O$6,IF(X41&gt;=Priser!$N$5,Priser!$O$5,IF(X41&gt;=Priser!$N$4,Priser!$O$4,Priser!$O$3)))</f>
        <v>0</v>
      </c>
      <c r="Z41" s="5">
        <f>Y41*SUMIFS(Priser!$L$3:$L$14,Priser!$A$3:$A$14,$BL41)*V41</f>
        <v>0</v>
      </c>
      <c r="AA41" s="5">
        <f t="shared" si="5"/>
        <v>0</v>
      </c>
      <c r="AB41" s="5">
        <f>IF(AA41&gt;=Priser!$P$6,Priser!$Q$6,IF(AA41&gt;=Priser!$P$5,Priser!$Q$5,IF(AA41&gt;=Priser!$P$4,Priser!$Q$4,Priser!$Q$3)))</f>
        <v>0</v>
      </c>
      <c r="AC41" s="5">
        <f>AB41*SUMIFS(Priser!$L$3:$L$14,Priser!$A$3:$A$14,$BL41)*W41</f>
        <v>0</v>
      </c>
      <c r="AE41" s="5"/>
      <c r="AG41" s="5">
        <f t="shared" si="6"/>
        <v>0</v>
      </c>
      <c r="AH41" s="5">
        <f t="shared" si="7"/>
        <v>0</v>
      </c>
      <c r="AI41" s="5">
        <f t="shared" si="8"/>
        <v>0</v>
      </c>
      <c r="AJ41" s="5">
        <f t="shared" si="9"/>
        <v>0</v>
      </c>
      <c r="AK41" s="5">
        <f t="shared" si="10"/>
        <v>0</v>
      </c>
      <c r="AL41" s="5">
        <f t="shared" si="11"/>
        <v>0</v>
      </c>
      <c r="AM41" s="5">
        <f t="shared" si="12"/>
        <v>0</v>
      </c>
      <c r="AN41" s="5">
        <f t="shared" si="13"/>
        <v>0</v>
      </c>
      <c r="AO41" s="5">
        <f t="shared" si="14"/>
        <v>0</v>
      </c>
      <c r="AP41" s="5">
        <f t="shared" si="15"/>
        <v>0</v>
      </c>
      <c r="AQ41" s="5">
        <f t="shared" si="16"/>
        <v>0</v>
      </c>
      <c r="AR41" s="5">
        <f t="shared" si="17"/>
        <v>0</v>
      </c>
      <c r="AS41" s="5">
        <f t="shared" si="18"/>
        <v>0</v>
      </c>
      <c r="AT41" s="5">
        <f t="shared" si="19"/>
        <v>0</v>
      </c>
      <c r="AV41" s="5"/>
      <c r="AX41" s="5">
        <f t="shared" si="20"/>
        <v>0</v>
      </c>
      <c r="AY41" s="5">
        <f t="shared" si="21"/>
        <v>0</v>
      </c>
      <c r="AZ41" s="5">
        <f t="shared" si="22"/>
        <v>0</v>
      </c>
      <c r="BA41" s="5">
        <f t="shared" si="23"/>
        <v>0</v>
      </c>
      <c r="BB41" s="5">
        <f t="shared" si="24"/>
        <v>0</v>
      </c>
      <c r="BC41" s="5">
        <f t="shared" si="25"/>
        <v>0</v>
      </c>
      <c r="BD41" s="5">
        <f t="shared" si="26"/>
        <v>0</v>
      </c>
      <c r="BE41" s="5">
        <f t="shared" si="27"/>
        <v>0</v>
      </c>
      <c r="BF41" s="5"/>
      <c r="BI41">
        <f>IF(Förbrukning!F40="",Förbrukning!E40,0)/IF(Förbrukning!$B$3=Listor!$B$5,F41,1)</f>
        <v>0</v>
      </c>
      <c r="BJ41">
        <f>Förbrukning!F40/IF(Förbrukning!$B$3=Listor!$B$5,F41,1)</f>
        <v>0</v>
      </c>
      <c r="BL41">
        <f t="shared" si="28"/>
        <v>11</v>
      </c>
      <c r="BM41">
        <f t="shared" si="31"/>
        <v>4</v>
      </c>
      <c r="BN41" s="5">
        <f>Indata!$B$6</f>
        <v>0</v>
      </c>
    </row>
    <row r="42" spans="1:66" x14ac:dyDescent="0.2">
      <c r="D42" s="4">
        <f t="shared" si="32"/>
        <v>46333</v>
      </c>
      <c r="E42" s="62">
        <f t="shared" si="29"/>
        <v>0</v>
      </c>
      <c r="F42">
        <f>24+SUMIFS(Listor!$C$22:$C$23,Listor!$B$22:$B$23,Uttag!D42)</f>
        <v>24</v>
      </c>
      <c r="G42" s="5">
        <f t="shared" si="30"/>
        <v>0</v>
      </c>
      <c r="H42" s="5"/>
      <c r="I42" s="206">
        <f>Förbrukning!H41</f>
        <v>0</v>
      </c>
      <c r="J42" s="93"/>
      <c r="K42" s="132"/>
      <c r="L42" s="133"/>
      <c r="N42" s="5">
        <f t="shared" si="0"/>
        <v>0</v>
      </c>
      <c r="P42" s="5">
        <f>I42*SUMIFS(Priser!$L$3:$L$14,Priser!$A$3:$A$14,BL42)</f>
        <v>0</v>
      </c>
      <c r="Q42" s="5">
        <f t="shared" si="1"/>
        <v>0</v>
      </c>
      <c r="R42" s="5"/>
      <c r="U42" s="5">
        <f t="shared" si="2"/>
        <v>0</v>
      </c>
      <c r="V42" s="5">
        <f t="shared" si="33"/>
        <v>0</v>
      </c>
      <c r="W42" s="5">
        <f t="shared" si="3"/>
        <v>0</v>
      </c>
      <c r="X42" s="5">
        <f t="shared" si="4"/>
        <v>0</v>
      </c>
      <c r="Y42" s="5">
        <f>IF(X42&gt;=Priser!$N$6,Priser!$O$6,IF(X42&gt;=Priser!$N$5,Priser!$O$5,IF(X42&gt;=Priser!$N$4,Priser!$O$4,Priser!$O$3)))</f>
        <v>0</v>
      </c>
      <c r="Z42" s="5">
        <f>Y42*SUMIFS(Priser!$L$3:$L$14,Priser!$A$3:$A$14,$BL42)*V42</f>
        <v>0</v>
      </c>
      <c r="AA42" s="5">
        <f t="shared" si="5"/>
        <v>0</v>
      </c>
      <c r="AB42" s="5">
        <f>IF(AA42&gt;=Priser!$P$6,Priser!$Q$6,IF(AA42&gt;=Priser!$P$5,Priser!$Q$5,IF(AA42&gt;=Priser!$P$4,Priser!$Q$4,Priser!$Q$3)))</f>
        <v>0</v>
      </c>
      <c r="AC42" s="5">
        <f>AB42*SUMIFS(Priser!$L$3:$L$14,Priser!$A$3:$A$14,$BL42)*W42</f>
        <v>0</v>
      </c>
      <c r="AE42" s="5"/>
      <c r="AG42" s="5">
        <f t="shared" si="6"/>
        <v>0</v>
      </c>
      <c r="AH42" s="5">
        <f t="shared" si="7"/>
        <v>0</v>
      </c>
      <c r="AI42" s="5">
        <f t="shared" si="8"/>
        <v>0</v>
      </c>
      <c r="AJ42" s="5">
        <f t="shared" si="9"/>
        <v>0</v>
      </c>
      <c r="AK42" s="5">
        <f t="shared" si="10"/>
        <v>0</v>
      </c>
      <c r="AL42" s="5">
        <f t="shared" si="11"/>
        <v>0</v>
      </c>
      <c r="AM42" s="5">
        <f t="shared" si="12"/>
        <v>0</v>
      </c>
      <c r="AN42" s="5">
        <f t="shared" si="13"/>
        <v>0</v>
      </c>
      <c r="AO42" s="5">
        <f t="shared" si="14"/>
        <v>0</v>
      </c>
      <c r="AP42" s="5">
        <f t="shared" si="15"/>
        <v>0</v>
      </c>
      <c r="AQ42" s="5">
        <f t="shared" si="16"/>
        <v>0</v>
      </c>
      <c r="AR42" s="5">
        <f t="shared" si="17"/>
        <v>0</v>
      </c>
      <c r="AS42" s="5">
        <f t="shared" si="18"/>
        <v>0</v>
      </c>
      <c r="AT42" s="5">
        <f t="shared" si="19"/>
        <v>0</v>
      </c>
      <c r="AV42" s="5"/>
      <c r="AX42" s="5">
        <f t="shared" si="20"/>
        <v>0</v>
      </c>
      <c r="AY42" s="5">
        <f t="shared" si="21"/>
        <v>0</v>
      </c>
      <c r="AZ42" s="5">
        <f t="shared" si="22"/>
        <v>0</v>
      </c>
      <c r="BA42" s="5">
        <f t="shared" si="23"/>
        <v>0</v>
      </c>
      <c r="BB42" s="5">
        <f t="shared" si="24"/>
        <v>0</v>
      </c>
      <c r="BC42" s="5">
        <f t="shared" si="25"/>
        <v>0</v>
      </c>
      <c r="BD42" s="5">
        <f t="shared" si="26"/>
        <v>0</v>
      </c>
      <c r="BE42" s="5">
        <f t="shared" si="27"/>
        <v>0</v>
      </c>
      <c r="BF42" s="5"/>
      <c r="BI42">
        <f>IF(Förbrukning!F41="",Förbrukning!E41,0)/IF(Förbrukning!$B$3=Listor!$B$5,F42,1)</f>
        <v>0</v>
      </c>
      <c r="BJ42">
        <f>Förbrukning!F41/IF(Förbrukning!$B$3=Listor!$B$5,F42,1)</f>
        <v>0</v>
      </c>
      <c r="BL42">
        <f t="shared" si="28"/>
        <v>11</v>
      </c>
      <c r="BM42">
        <f t="shared" si="31"/>
        <v>4</v>
      </c>
      <c r="BN42" s="5">
        <f>Indata!$B$6</f>
        <v>0</v>
      </c>
    </row>
    <row r="43" spans="1:66" x14ac:dyDescent="0.2">
      <c r="A43" s="6"/>
      <c r="D43" s="4">
        <f t="shared" si="32"/>
        <v>46334</v>
      </c>
      <c r="E43" s="62">
        <f t="shared" si="29"/>
        <v>0</v>
      </c>
      <c r="F43">
        <f>24+SUMIFS(Listor!$C$22:$C$23,Listor!$B$22:$B$23,Uttag!D43)</f>
        <v>24</v>
      </c>
      <c r="G43" s="5">
        <f t="shared" si="30"/>
        <v>0</v>
      </c>
      <c r="H43" s="5"/>
      <c r="I43" s="206">
        <f>Förbrukning!H42</f>
        <v>0</v>
      </c>
      <c r="J43" s="93"/>
      <c r="K43" s="132"/>
      <c r="L43" s="133"/>
      <c r="N43" s="5">
        <f t="shared" si="0"/>
        <v>0</v>
      </c>
      <c r="P43" s="5">
        <f>I43*SUMIFS(Priser!$L$3:$L$14,Priser!$A$3:$A$14,BL43)</f>
        <v>0</v>
      </c>
      <c r="Q43" s="5">
        <f t="shared" si="1"/>
        <v>0</v>
      </c>
      <c r="R43" s="5"/>
      <c r="U43" s="5">
        <f t="shared" si="2"/>
        <v>0</v>
      </c>
      <c r="V43" s="5">
        <f t="shared" si="33"/>
        <v>0</v>
      </c>
      <c r="W43" s="5">
        <f t="shared" si="3"/>
        <v>0</v>
      </c>
      <c r="X43" s="5">
        <f t="shared" si="4"/>
        <v>0</v>
      </c>
      <c r="Y43" s="5">
        <f>IF(X43&gt;=Priser!$N$6,Priser!$O$6,IF(X43&gt;=Priser!$N$5,Priser!$O$5,IF(X43&gt;=Priser!$N$4,Priser!$O$4,Priser!$O$3)))</f>
        <v>0</v>
      </c>
      <c r="Z43" s="5">
        <f>Y43*SUMIFS(Priser!$L$3:$L$14,Priser!$A$3:$A$14,$BL43)*V43</f>
        <v>0</v>
      </c>
      <c r="AA43" s="5">
        <f t="shared" si="5"/>
        <v>0</v>
      </c>
      <c r="AB43" s="5">
        <f>IF(AA43&gt;=Priser!$P$6,Priser!$Q$6,IF(AA43&gt;=Priser!$P$5,Priser!$Q$5,IF(AA43&gt;=Priser!$P$4,Priser!$Q$4,Priser!$Q$3)))</f>
        <v>0</v>
      </c>
      <c r="AC43" s="5">
        <f>AB43*SUMIFS(Priser!$L$3:$L$14,Priser!$A$3:$A$14,$BL43)*W43</f>
        <v>0</v>
      </c>
      <c r="AE43" s="5"/>
      <c r="AG43" s="5">
        <f t="shared" si="6"/>
        <v>0</v>
      </c>
      <c r="AH43" s="5">
        <f t="shared" si="7"/>
        <v>0</v>
      </c>
      <c r="AI43" s="5">
        <f t="shared" si="8"/>
        <v>0</v>
      </c>
      <c r="AJ43" s="5">
        <f t="shared" si="9"/>
        <v>0</v>
      </c>
      <c r="AK43" s="5">
        <f t="shared" si="10"/>
        <v>0</v>
      </c>
      <c r="AL43" s="5">
        <f t="shared" si="11"/>
        <v>0</v>
      </c>
      <c r="AM43" s="5">
        <f t="shared" si="12"/>
        <v>0</v>
      </c>
      <c r="AN43" s="5">
        <f t="shared" si="13"/>
        <v>0</v>
      </c>
      <c r="AO43" s="5">
        <f t="shared" si="14"/>
        <v>0</v>
      </c>
      <c r="AP43" s="5">
        <f t="shared" si="15"/>
        <v>0</v>
      </c>
      <c r="AQ43" s="5">
        <f t="shared" si="16"/>
        <v>0</v>
      </c>
      <c r="AR43" s="5">
        <f t="shared" si="17"/>
        <v>0</v>
      </c>
      <c r="AS43" s="5">
        <f t="shared" si="18"/>
        <v>0</v>
      </c>
      <c r="AT43" s="5">
        <f t="shared" si="19"/>
        <v>0</v>
      </c>
      <c r="AV43" s="5"/>
      <c r="AX43" s="5">
        <f t="shared" si="20"/>
        <v>0</v>
      </c>
      <c r="AY43" s="5">
        <f t="shared" si="21"/>
        <v>0</v>
      </c>
      <c r="AZ43" s="5">
        <f t="shared" si="22"/>
        <v>0</v>
      </c>
      <c r="BA43" s="5">
        <f t="shared" si="23"/>
        <v>0</v>
      </c>
      <c r="BB43" s="5">
        <f t="shared" si="24"/>
        <v>0</v>
      </c>
      <c r="BC43" s="5">
        <f t="shared" si="25"/>
        <v>0</v>
      </c>
      <c r="BD43" s="5">
        <f t="shared" si="26"/>
        <v>0</v>
      </c>
      <c r="BE43" s="5">
        <f t="shared" si="27"/>
        <v>0</v>
      </c>
      <c r="BF43" s="5"/>
      <c r="BI43">
        <f>IF(Förbrukning!F42="",Förbrukning!E42,0)/IF(Förbrukning!$B$3=Listor!$B$5,F43,1)</f>
        <v>0</v>
      </c>
      <c r="BJ43">
        <f>Förbrukning!F42/IF(Förbrukning!$B$3=Listor!$B$5,F43,1)</f>
        <v>0</v>
      </c>
      <c r="BL43">
        <f t="shared" si="28"/>
        <v>11</v>
      </c>
      <c r="BM43">
        <f t="shared" si="31"/>
        <v>4</v>
      </c>
      <c r="BN43" s="5">
        <f>Indata!$B$6</f>
        <v>0</v>
      </c>
    </row>
    <row r="44" spans="1:66" x14ac:dyDescent="0.2">
      <c r="A44" s="7"/>
      <c r="B44" s="5"/>
      <c r="C44" s="5"/>
      <c r="D44" s="4">
        <f t="shared" si="32"/>
        <v>46335</v>
      </c>
      <c r="E44" s="62">
        <f t="shared" si="29"/>
        <v>0</v>
      </c>
      <c r="F44">
        <f>24+SUMIFS(Listor!$C$22:$C$23,Listor!$B$22:$B$23,Uttag!D44)</f>
        <v>24</v>
      </c>
      <c r="G44" s="5">
        <f t="shared" si="30"/>
        <v>0</v>
      </c>
      <c r="H44" s="5"/>
      <c r="I44" s="206">
        <f>Förbrukning!H43</f>
        <v>0</v>
      </c>
      <c r="J44" s="93"/>
      <c r="K44" s="132"/>
      <c r="L44" s="133"/>
      <c r="N44" s="5">
        <f t="shared" si="0"/>
        <v>0</v>
      </c>
      <c r="P44" s="5">
        <f>I44*SUMIFS(Priser!$L$3:$L$14,Priser!$A$3:$A$14,BL44)</f>
        <v>0</v>
      </c>
      <c r="Q44" s="5">
        <f t="shared" si="1"/>
        <v>0</v>
      </c>
      <c r="R44" s="5"/>
      <c r="U44" s="5">
        <f t="shared" si="2"/>
        <v>0</v>
      </c>
      <c r="V44" s="5">
        <f t="shared" si="33"/>
        <v>0</v>
      </c>
      <c r="W44" s="5">
        <f t="shared" si="3"/>
        <v>0</v>
      </c>
      <c r="X44" s="5">
        <f t="shared" si="4"/>
        <v>0</v>
      </c>
      <c r="Y44" s="5">
        <f>IF(X44&gt;=Priser!$N$6,Priser!$O$6,IF(X44&gt;=Priser!$N$5,Priser!$O$5,IF(X44&gt;=Priser!$N$4,Priser!$O$4,Priser!$O$3)))</f>
        <v>0</v>
      </c>
      <c r="Z44" s="5">
        <f>Y44*SUMIFS(Priser!$L$3:$L$14,Priser!$A$3:$A$14,$BL44)*V44</f>
        <v>0</v>
      </c>
      <c r="AA44" s="5">
        <f t="shared" si="5"/>
        <v>0</v>
      </c>
      <c r="AB44" s="5">
        <f>IF(AA44&gt;=Priser!$P$6,Priser!$Q$6,IF(AA44&gt;=Priser!$P$5,Priser!$Q$5,IF(AA44&gt;=Priser!$P$4,Priser!$Q$4,Priser!$Q$3)))</f>
        <v>0</v>
      </c>
      <c r="AC44" s="5">
        <f>AB44*SUMIFS(Priser!$L$3:$L$14,Priser!$A$3:$A$14,$BL44)*W44</f>
        <v>0</v>
      </c>
      <c r="AE44" s="5"/>
      <c r="AG44" s="5">
        <f t="shared" si="6"/>
        <v>0</v>
      </c>
      <c r="AH44" s="5">
        <f t="shared" si="7"/>
        <v>0</v>
      </c>
      <c r="AI44" s="5">
        <f t="shared" si="8"/>
        <v>0</v>
      </c>
      <c r="AJ44" s="5">
        <f t="shared" si="9"/>
        <v>0</v>
      </c>
      <c r="AK44" s="5">
        <f t="shared" si="10"/>
        <v>0</v>
      </c>
      <c r="AL44" s="5">
        <f t="shared" si="11"/>
        <v>0</v>
      </c>
      <c r="AM44" s="5">
        <f t="shared" si="12"/>
        <v>0</v>
      </c>
      <c r="AN44" s="5">
        <f t="shared" si="13"/>
        <v>0</v>
      </c>
      <c r="AO44" s="5">
        <f t="shared" si="14"/>
        <v>0</v>
      </c>
      <c r="AP44" s="5">
        <f t="shared" si="15"/>
        <v>0</v>
      </c>
      <c r="AQ44" s="5">
        <f t="shared" si="16"/>
        <v>0</v>
      </c>
      <c r="AR44" s="5">
        <f t="shared" si="17"/>
        <v>0</v>
      </c>
      <c r="AS44" s="5">
        <f t="shared" si="18"/>
        <v>0</v>
      </c>
      <c r="AT44" s="5">
        <f t="shared" si="19"/>
        <v>0</v>
      </c>
      <c r="AV44" s="5"/>
      <c r="AX44" s="5">
        <f t="shared" si="20"/>
        <v>0</v>
      </c>
      <c r="AY44" s="5">
        <f t="shared" si="21"/>
        <v>0</v>
      </c>
      <c r="AZ44" s="5">
        <f t="shared" si="22"/>
        <v>0</v>
      </c>
      <c r="BA44" s="5">
        <f t="shared" si="23"/>
        <v>0</v>
      </c>
      <c r="BB44" s="5">
        <f t="shared" si="24"/>
        <v>0</v>
      </c>
      <c r="BC44" s="5">
        <f t="shared" si="25"/>
        <v>0</v>
      </c>
      <c r="BD44" s="5">
        <f t="shared" si="26"/>
        <v>0</v>
      </c>
      <c r="BE44" s="5">
        <f t="shared" si="27"/>
        <v>0</v>
      </c>
      <c r="BF44" s="5"/>
      <c r="BI44">
        <f>IF(Förbrukning!F43="",Förbrukning!E43,0)/IF(Förbrukning!$B$3=Listor!$B$5,F44,1)</f>
        <v>0</v>
      </c>
      <c r="BJ44">
        <f>Förbrukning!F43/IF(Förbrukning!$B$3=Listor!$B$5,F44,1)</f>
        <v>0</v>
      </c>
      <c r="BL44">
        <f t="shared" si="28"/>
        <v>11</v>
      </c>
      <c r="BM44">
        <f t="shared" si="31"/>
        <v>4</v>
      </c>
      <c r="BN44" s="5">
        <f>Indata!$B$6</f>
        <v>0</v>
      </c>
    </row>
    <row r="45" spans="1:66" x14ac:dyDescent="0.2">
      <c r="A45" s="7"/>
      <c r="B45" s="5"/>
      <c r="C45" s="5"/>
      <c r="D45" s="4">
        <f t="shared" si="32"/>
        <v>46336</v>
      </c>
      <c r="E45" s="62">
        <f t="shared" si="29"/>
        <v>0</v>
      </c>
      <c r="F45">
        <f>24+SUMIFS(Listor!$C$22:$C$23,Listor!$B$22:$B$23,Uttag!D45)</f>
        <v>24</v>
      </c>
      <c r="G45" s="5">
        <f t="shared" si="30"/>
        <v>0</v>
      </c>
      <c r="H45" s="5"/>
      <c r="I45" s="206">
        <f>Förbrukning!H44</f>
        <v>0</v>
      </c>
      <c r="J45" s="93"/>
      <c r="K45" s="132"/>
      <c r="L45" s="133"/>
      <c r="N45" s="5">
        <f t="shared" si="0"/>
        <v>0</v>
      </c>
      <c r="P45" s="5">
        <f>I45*SUMIFS(Priser!$L$3:$L$14,Priser!$A$3:$A$14,BL45)</f>
        <v>0</v>
      </c>
      <c r="Q45" s="5">
        <f t="shared" si="1"/>
        <v>0</v>
      </c>
      <c r="R45" s="5"/>
      <c r="U45" s="5">
        <f t="shared" si="2"/>
        <v>0</v>
      </c>
      <c r="V45" s="5">
        <f t="shared" si="33"/>
        <v>0</v>
      </c>
      <c r="W45" s="5">
        <f t="shared" si="3"/>
        <v>0</v>
      </c>
      <c r="X45" s="5">
        <f t="shared" si="4"/>
        <v>0</v>
      </c>
      <c r="Y45" s="5">
        <f>IF(X45&gt;=Priser!$N$6,Priser!$O$6,IF(X45&gt;=Priser!$N$5,Priser!$O$5,IF(X45&gt;=Priser!$N$4,Priser!$O$4,Priser!$O$3)))</f>
        <v>0</v>
      </c>
      <c r="Z45" s="5">
        <f>Y45*SUMIFS(Priser!$L$3:$L$14,Priser!$A$3:$A$14,$BL45)*V45</f>
        <v>0</v>
      </c>
      <c r="AA45" s="5">
        <f t="shared" si="5"/>
        <v>0</v>
      </c>
      <c r="AB45" s="5">
        <f>IF(AA45&gt;=Priser!$P$6,Priser!$Q$6,IF(AA45&gt;=Priser!$P$5,Priser!$Q$5,IF(AA45&gt;=Priser!$P$4,Priser!$Q$4,Priser!$Q$3)))</f>
        <v>0</v>
      </c>
      <c r="AC45" s="5">
        <f>AB45*SUMIFS(Priser!$L$3:$L$14,Priser!$A$3:$A$14,$BL45)*W45</f>
        <v>0</v>
      </c>
      <c r="AE45" s="5"/>
      <c r="AG45" s="5">
        <f t="shared" si="6"/>
        <v>0</v>
      </c>
      <c r="AH45" s="5">
        <f t="shared" si="7"/>
        <v>0</v>
      </c>
      <c r="AI45" s="5">
        <f t="shared" si="8"/>
        <v>0</v>
      </c>
      <c r="AJ45" s="5">
        <f t="shared" si="9"/>
        <v>0</v>
      </c>
      <c r="AK45" s="5">
        <f t="shared" si="10"/>
        <v>0</v>
      </c>
      <c r="AL45" s="5">
        <f t="shared" si="11"/>
        <v>0</v>
      </c>
      <c r="AM45" s="5">
        <f t="shared" si="12"/>
        <v>0</v>
      </c>
      <c r="AN45" s="5">
        <f t="shared" si="13"/>
        <v>0</v>
      </c>
      <c r="AO45" s="5">
        <f t="shared" si="14"/>
        <v>0</v>
      </c>
      <c r="AP45" s="5">
        <f t="shared" si="15"/>
        <v>0</v>
      </c>
      <c r="AQ45" s="5">
        <f t="shared" si="16"/>
        <v>0</v>
      </c>
      <c r="AR45" s="5">
        <f t="shared" si="17"/>
        <v>0</v>
      </c>
      <c r="AS45" s="5">
        <f t="shared" si="18"/>
        <v>0</v>
      </c>
      <c r="AT45" s="5">
        <f t="shared" si="19"/>
        <v>0</v>
      </c>
      <c r="AV45" s="5"/>
      <c r="AX45" s="5">
        <f t="shared" si="20"/>
        <v>0</v>
      </c>
      <c r="AY45" s="5">
        <f t="shared" si="21"/>
        <v>0</v>
      </c>
      <c r="AZ45" s="5">
        <f t="shared" si="22"/>
        <v>0</v>
      </c>
      <c r="BA45" s="5">
        <f t="shared" si="23"/>
        <v>0</v>
      </c>
      <c r="BB45" s="5">
        <f t="shared" si="24"/>
        <v>0</v>
      </c>
      <c r="BC45" s="5">
        <f t="shared" si="25"/>
        <v>0</v>
      </c>
      <c r="BD45" s="5">
        <f t="shared" si="26"/>
        <v>0</v>
      </c>
      <c r="BE45" s="5">
        <f t="shared" si="27"/>
        <v>0</v>
      </c>
      <c r="BF45" s="5"/>
      <c r="BI45">
        <f>IF(Förbrukning!F44="",Förbrukning!E44,0)/IF(Förbrukning!$B$3=Listor!$B$5,F45,1)</f>
        <v>0</v>
      </c>
      <c r="BJ45">
        <f>Förbrukning!F44/IF(Förbrukning!$B$3=Listor!$B$5,F45,1)</f>
        <v>0</v>
      </c>
      <c r="BL45">
        <f t="shared" si="28"/>
        <v>11</v>
      </c>
      <c r="BM45">
        <f t="shared" si="31"/>
        <v>4</v>
      </c>
      <c r="BN45" s="5">
        <f>Indata!$B$6</f>
        <v>0</v>
      </c>
    </row>
    <row r="46" spans="1:66" x14ac:dyDescent="0.2">
      <c r="A46" s="7"/>
      <c r="B46" s="5"/>
      <c r="C46" s="5"/>
      <c r="D46" s="4">
        <f t="shared" si="32"/>
        <v>46337</v>
      </c>
      <c r="E46" s="62">
        <f t="shared" si="29"/>
        <v>0</v>
      </c>
      <c r="F46">
        <f>24+SUMIFS(Listor!$C$22:$C$23,Listor!$B$22:$B$23,Uttag!D46)</f>
        <v>24</v>
      </c>
      <c r="G46" s="5">
        <f t="shared" si="30"/>
        <v>0</v>
      </c>
      <c r="H46" s="5"/>
      <c r="I46" s="206">
        <f>Förbrukning!H45</f>
        <v>0</v>
      </c>
      <c r="J46" s="93"/>
      <c r="K46" s="132"/>
      <c r="L46" s="133"/>
      <c r="N46" s="5">
        <f t="shared" si="0"/>
        <v>0</v>
      </c>
      <c r="P46" s="5">
        <f>I46*SUMIFS(Priser!$L$3:$L$14,Priser!$A$3:$A$14,BL46)</f>
        <v>0</v>
      </c>
      <c r="Q46" s="5">
        <f t="shared" si="1"/>
        <v>0</v>
      </c>
      <c r="R46" s="5"/>
      <c r="U46" s="5">
        <f t="shared" si="2"/>
        <v>0</v>
      </c>
      <c r="V46" s="5">
        <f t="shared" si="33"/>
        <v>0</v>
      </c>
      <c r="W46" s="5">
        <f t="shared" si="3"/>
        <v>0</v>
      </c>
      <c r="X46" s="5">
        <f t="shared" si="4"/>
        <v>0</v>
      </c>
      <c r="Y46" s="5">
        <f>IF(X46&gt;=Priser!$N$6,Priser!$O$6,IF(X46&gt;=Priser!$N$5,Priser!$O$5,IF(X46&gt;=Priser!$N$4,Priser!$O$4,Priser!$O$3)))</f>
        <v>0</v>
      </c>
      <c r="Z46" s="5">
        <f>Y46*SUMIFS(Priser!$L$3:$L$14,Priser!$A$3:$A$14,$BL46)*V46</f>
        <v>0</v>
      </c>
      <c r="AA46" s="5">
        <f t="shared" si="5"/>
        <v>0</v>
      </c>
      <c r="AB46" s="5">
        <f>IF(AA46&gt;=Priser!$P$6,Priser!$Q$6,IF(AA46&gt;=Priser!$P$5,Priser!$Q$5,IF(AA46&gt;=Priser!$P$4,Priser!$Q$4,Priser!$Q$3)))</f>
        <v>0</v>
      </c>
      <c r="AC46" s="5">
        <f>AB46*SUMIFS(Priser!$L$3:$L$14,Priser!$A$3:$A$14,$BL46)*W46</f>
        <v>0</v>
      </c>
      <c r="AE46" s="5"/>
      <c r="AG46" s="5">
        <f t="shared" si="6"/>
        <v>0</v>
      </c>
      <c r="AH46" s="5">
        <f t="shared" si="7"/>
        <v>0</v>
      </c>
      <c r="AI46" s="5">
        <f t="shared" si="8"/>
        <v>0</v>
      </c>
      <c r="AJ46" s="5">
        <f t="shared" si="9"/>
        <v>0</v>
      </c>
      <c r="AK46" s="5">
        <f t="shared" si="10"/>
        <v>0</v>
      </c>
      <c r="AL46" s="5">
        <f t="shared" si="11"/>
        <v>0</v>
      </c>
      <c r="AM46" s="5">
        <f t="shared" si="12"/>
        <v>0</v>
      </c>
      <c r="AN46" s="5">
        <f t="shared" si="13"/>
        <v>0</v>
      </c>
      <c r="AO46" s="5">
        <f t="shared" si="14"/>
        <v>0</v>
      </c>
      <c r="AP46" s="5">
        <f t="shared" si="15"/>
        <v>0</v>
      </c>
      <c r="AQ46" s="5">
        <f t="shared" si="16"/>
        <v>0</v>
      </c>
      <c r="AR46" s="5">
        <f t="shared" si="17"/>
        <v>0</v>
      </c>
      <c r="AS46" s="5">
        <f t="shared" si="18"/>
        <v>0</v>
      </c>
      <c r="AT46" s="5">
        <f t="shared" si="19"/>
        <v>0</v>
      </c>
      <c r="AV46" s="5"/>
      <c r="AX46" s="5">
        <f t="shared" si="20"/>
        <v>0</v>
      </c>
      <c r="AY46" s="5">
        <f t="shared" si="21"/>
        <v>0</v>
      </c>
      <c r="AZ46" s="5">
        <f t="shared" si="22"/>
        <v>0</v>
      </c>
      <c r="BA46" s="5">
        <f t="shared" si="23"/>
        <v>0</v>
      </c>
      <c r="BB46" s="5">
        <f t="shared" si="24"/>
        <v>0</v>
      </c>
      <c r="BC46" s="5">
        <f t="shared" si="25"/>
        <v>0</v>
      </c>
      <c r="BD46" s="5">
        <f t="shared" si="26"/>
        <v>0</v>
      </c>
      <c r="BE46" s="5">
        <f t="shared" si="27"/>
        <v>0</v>
      </c>
      <c r="BF46" s="5"/>
      <c r="BI46">
        <f>IF(Förbrukning!F45="",Förbrukning!E45,0)/IF(Förbrukning!$B$3=Listor!$B$5,F46,1)</f>
        <v>0</v>
      </c>
      <c r="BJ46">
        <f>Förbrukning!F45/IF(Förbrukning!$B$3=Listor!$B$5,F46,1)</f>
        <v>0</v>
      </c>
      <c r="BL46">
        <f t="shared" si="28"/>
        <v>11</v>
      </c>
      <c r="BM46">
        <f t="shared" si="31"/>
        <v>4</v>
      </c>
      <c r="BN46" s="5">
        <f>Indata!$B$6</f>
        <v>0</v>
      </c>
    </row>
    <row r="47" spans="1:66" x14ac:dyDescent="0.2">
      <c r="A47" s="7"/>
      <c r="B47" s="5"/>
      <c r="C47" s="5"/>
      <c r="D47" s="4">
        <f t="shared" si="32"/>
        <v>46338</v>
      </c>
      <c r="E47" s="62">
        <f t="shared" si="29"/>
        <v>0</v>
      </c>
      <c r="F47">
        <f>24+SUMIFS(Listor!$C$22:$C$23,Listor!$B$22:$B$23,Uttag!D47)</f>
        <v>24</v>
      </c>
      <c r="G47" s="5">
        <f t="shared" si="30"/>
        <v>0</v>
      </c>
      <c r="H47" s="5"/>
      <c r="I47" s="206">
        <f>Förbrukning!H46</f>
        <v>0</v>
      </c>
      <c r="J47" s="93"/>
      <c r="K47" s="132"/>
      <c r="L47" s="133"/>
      <c r="N47" s="5">
        <f t="shared" si="0"/>
        <v>0</v>
      </c>
      <c r="P47" s="5">
        <f>I47*SUMIFS(Priser!$L$3:$L$14,Priser!$A$3:$A$14,BL47)</f>
        <v>0</v>
      </c>
      <c r="Q47" s="5">
        <f t="shared" si="1"/>
        <v>0</v>
      </c>
      <c r="R47" s="5"/>
      <c r="U47" s="5">
        <f t="shared" si="2"/>
        <v>0</v>
      </c>
      <c r="V47" s="5">
        <f t="shared" si="33"/>
        <v>0</v>
      </c>
      <c r="W47" s="5">
        <f t="shared" si="3"/>
        <v>0</v>
      </c>
      <c r="X47" s="5">
        <f t="shared" si="4"/>
        <v>0</v>
      </c>
      <c r="Y47" s="5">
        <f>IF(X47&gt;=Priser!$N$6,Priser!$O$6,IF(X47&gt;=Priser!$N$5,Priser!$O$5,IF(X47&gt;=Priser!$N$4,Priser!$O$4,Priser!$O$3)))</f>
        <v>0</v>
      </c>
      <c r="Z47" s="5">
        <f>Y47*SUMIFS(Priser!$L$3:$L$14,Priser!$A$3:$A$14,$BL47)*V47</f>
        <v>0</v>
      </c>
      <c r="AA47" s="5">
        <f t="shared" si="5"/>
        <v>0</v>
      </c>
      <c r="AB47" s="5">
        <f>IF(AA47&gt;=Priser!$P$6,Priser!$Q$6,IF(AA47&gt;=Priser!$P$5,Priser!$Q$5,IF(AA47&gt;=Priser!$P$4,Priser!$Q$4,Priser!$Q$3)))</f>
        <v>0</v>
      </c>
      <c r="AC47" s="5">
        <f>AB47*SUMIFS(Priser!$L$3:$L$14,Priser!$A$3:$A$14,$BL47)*W47</f>
        <v>0</v>
      </c>
      <c r="AE47" s="5"/>
      <c r="AG47" s="5">
        <f t="shared" si="6"/>
        <v>0</v>
      </c>
      <c r="AH47" s="5">
        <f t="shared" si="7"/>
        <v>0</v>
      </c>
      <c r="AI47" s="5">
        <f t="shared" si="8"/>
        <v>0</v>
      </c>
      <c r="AJ47" s="5">
        <f t="shared" si="9"/>
        <v>0</v>
      </c>
      <c r="AK47" s="5">
        <f t="shared" si="10"/>
        <v>0</v>
      </c>
      <c r="AL47" s="5">
        <f t="shared" si="11"/>
        <v>0</v>
      </c>
      <c r="AM47" s="5">
        <f t="shared" si="12"/>
        <v>0</v>
      </c>
      <c r="AN47" s="5">
        <f t="shared" si="13"/>
        <v>0</v>
      </c>
      <c r="AO47" s="5">
        <f t="shared" si="14"/>
        <v>0</v>
      </c>
      <c r="AP47" s="5">
        <f t="shared" si="15"/>
        <v>0</v>
      </c>
      <c r="AQ47" s="5">
        <f t="shared" si="16"/>
        <v>0</v>
      </c>
      <c r="AR47" s="5">
        <f t="shared" si="17"/>
        <v>0</v>
      </c>
      <c r="AS47" s="5">
        <f t="shared" si="18"/>
        <v>0</v>
      </c>
      <c r="AT47" s="5">
        <f t="shared" si="19"/>
        <v>0</v>
      </c>
      <c r="AV47" s="5"/>
      <c r="AX47" s="5">
        <f t="shared" si="20"/>
        <v>0</v>
      </c>
      <c r="AY47" s="5">
        <f t="shared" si="21"/>
        <v>0</v>
      </c>
      <c r="AZ47" s="5">
        <f t="shared" si="22"/>
        <v>0</v>
      </c>
      <c r="BA47" s="5">
        <f t="shared" si="23"/>
        <v>0</v>
      </c>
      <c r="BB47" s="5">
        <f t="shared" si="24"/>
        <v>0</v>
      </c>
      <c r="BC47" s="5">
        <f t="shared" si="25"/>
        <v>0</v>
      </c>
      <c r="BD47" s="5">
        <f t="shared" si="26"/>
        <v>0</v>
      </c>
      <c r="BE47" s="5">
        <f t="shared" si="27"/>
        <v>0</v>
      </c>
      <c r="BF47" s="5"/>
      <c r="BI47">
        <f>IF(Förbrukning!F46="",Förbrukning!E46,0)/IF(Förbrukning!$B$3=Listor!$B$5,F47,1)</f>
        <v>0</v>
      </c>
      <c r="BJ47">
        <f>Förbrukning!F46/IF(Förbrukning!$B$3=Listor!$B$5,F47,1)</f>
        <v>0</v>
      </c>
      <c r="BL47">
        <f t="shared" si="28"/>
        <v>11</v>
      </c>
      <c r="BM47">
        <f t="shared" si="31"/>
        <v>4</v>
      </c>
      <c r="BN47" s="5">
        <f>Indata!$B$6</f>
        <v>0</v>
      </c>
    </row>
    <row r="48" spans="1:66" x14ac:dyDescent="0.2">
      <c r="A48" s="7"/>
      <c r="B48" s="5"/>
      <c r="C48" s="5"/>
      <c r="D48" s="4">
        <f t="shared" si="32"/>
        <v>46339</v>
      </c>
      <c r="E48" s="62">
        <f t="shared" si="29"/>
        <v>0</v>
      </c>
      <c r="F48">
        <f>24+SUMIFS(Listor!$C$22:$C$23,Listor!$B$22:$B$23,Uttag!D48)</f>
        <v>24</v>
      </c>
      <c r="G48" s="5">
        <f t="shared" si="30"/>
        <v>0</v>
      </c>
      <c r="H48" s="5"/>
      <c r="I48" s="206">
        <f>Förbrukning!H47</f>
        <v>0</v>
      </c>
      <c r="J48" s="93"/>
      <c r="K48" s="132"/>
      <c r="L48" s="133"/>
      <c r="N48" s="5">
        <f t="shared" si="0"/>
        <v>0</v>
      </c>
      <c r="P48" s="5">
        <f>I48*SUMIFS(Priser!$L$3:$L$14,Priser!$A$3:$A$14,BL48)</f>
        <v>0</v>
      </c>
      <c r="Q48" s="5">
        <f t="shared" si="1"/>
        <v>0</v>
      </c>
      <c r="R48" s="5"/>
      <c r="U48" s="5">
        <f t="shared" si="2"/>
        <v>0</v>
      </c>
      <c r="V48" s="5">
        <f t="shared" si="33"/>
        <v>0</v>
      </c>
      <c r="W48" s="5">
        <f t="shared" si="3"/>
        <v>0</v>
      </c>
      <c r="X48" s="5">
        <f t="shared" si="4"/>
        <v>0</v>
      </c>
      <c r="Y48" s="5">
        <f>IF(X48&gt;=Priser!$N$6,Priser!$O$6,IF(X48&gt;=Priser!$N$5,Priser!$O$5,IF(X48&gt;=Priser!$N$4,Priser!$O$4,Priser!$O$3)))</f>
        <v>0</v>
      </c>
      <c r="Z48" s="5">
        <f>Y48*SUMIFS(Priser!$L$3:$L$14,Priser!$A$3:$A$14,$BL48)*V48</f>
        <v>0</v>
      </c>
      <c r="AA48" s="5">
        <f t="shared" si="5"/>
        <v>0</v>
      </c>
      <c r="AB48" s="5">
        <f>IF(AA48&gt;=Priser!$P$6,Priser!$Q$6,IF(AA48&gt;=Priser!$P$5,Priser!$Q$5,IF(AA48&gt;=Priser!$P$4,Priser!$Q$4,Priser!$Q$3)))</f>
        <v>0</v>
      </c>
      <c r="AC48" s="5">
        <f>AB48*SUMIFS(Priser!$L$3:$L$14,Priser!$A$3:$A$14,$BL48)*W48</f>
        <v>0</v>
      </c>
      <c r="AE48" s="5"/>
      <c r="AG48" s="5">
        <f t="shared" si="6"/>
        <v>0</v>
      </c>
      <c r="AH48" s="5">
        <f t="shared" si="7"/>
        <v>0</v>
      </c>
      <c r="AI48" s="5">
        <f t="shared" si="8"/>
        <v>0</v>
      </c>
      <c r="AJ48" s="5">
        <f t="shared" si="9"/>
        <v>0</v>
      </c>
      <c r="AK48" s="5">
        <f t="shared" si="10"/>
        <v>0</v>
      </c>
      <c r="AL48" s="5">
        <f t="shared" si="11"/>
        <v>0</v>
      </c>
      <c r="AM48" s="5">
        <f t="shared" si="12"/>
        <v>0</v>
      </c>
      <c r="AN48" s="5">
        <f t="shared" si="13"/>
        <v>0</v>
      </c>
      <c r="AO48" s="5">
        <f t="shared" si="14"/>
        <v>0</v>
      </c>
      <c r="AP48" s="5">
        <f t="shared" si="15"/>
        <v>0</v>
      </c>
      <c r="AQ48" s="5">
        <f t="shared" si="16"/>
        <v>0</v>
      </c>
      <c r="AR48" s="5">
        <f t="shared" si="17"/>
        <v>0</v>
      </c>
      <c r="AS48" s="5">
        <f t="shared" si="18"/>
        <v>0</v>
      </c>
      <c r="AT48" s="5">
        <f t="shared" si="19"/>
        <v>0</v>
      </c>
      <c r="AV48" s="5"/>
      <c r="AX48" s="5">
        <f t="shared" si="20"/>
        <v>0</v>
      </c>
      <c r="AY48" s="5">
        <f t="shared" si="21"/>
        <v>0</v>
      </c>
      <c r="AZ48" s="5">
        <f t="shared" si="22"/>
        <v>0</v>
      </c>
      <c r="BA48" s="5">
        <f t="shared" si="23"/>
        <v>0</v>
      </c>
      <c r="BB48" s="5">
        <f t="shared" si="24"/>
        <v>0</v>
      </c>
      <c r="BC48" s="5">
        <f t="shared" si="25"/>
        <v>0</v>
      </c>
      <c r="BD48" s="5">
        <f t="shared" si="26"/>
        <v>0</v>
      </c>
      <c r="BE48" s="5">
        <f t="shared" si="27"/>
        <v>0</v>
      </c>
      <c r="BF48" s="5"/>
      <c r="BI48">
        <f>IF(Förbrukning!F47="",Förbrukning!E47,0)/IF(Förbrukning!$B$3=Listor!$B$5,F48,1)</f>
        <v>0</v>
      </c>
      <c r="BJ48">
        <f>Förbrukning!F47/IF(Förbrukning!$B$3=Listor!$B$5,F48,1)</f>
        <v>0</v>
      </c>
      <c r="BL48">
        <f t="shared" si="28"/>
        <v>11</v>
      </c>
      <c r="BM48">
        <f t="shared" si="31"/>
        <v>4</v>
      </c>
      <c r="BN48" s="5">
        <f>Indata!$B$6</f>
        <v>0</v>
      </c>
    </row>
    <row r="49" spans="1:66" x14ac:dyDescent="0.2">
      <c r="A49" s="7"/>
      <c r="B49" s="5"/>
      <c r="C49" s="5"/>
      <c r="D49" s="4">
        <f t="shared" si="32"/>
        <v>46340</v>
      </c>
      <c r="E49" s="62">
        <f t="shared" si="29"/>
        <v>0</v>
      </c>
      <c r="F49">
        <f>24+SUMIFS(Listor!$C$22:$C$23,Listor!$B$22:$B$23,Uttag!D49)</f>
        <v>24</v>
      </c>
      <c r="G49" s="5">
        <f t="shared" si="30"/>
        <v>0</v>
      </c>
      <c r="H49" s="5"/>
      <c r="I49" s="206">
        <f>Förbrukning!H48</f>
        <v>0</v>
      </c>
      <c r="J49" s="93"/>
      <c r="K49" s="132"/>
      <c r="L49" s="133"/>
      <c r="N49" s="5">
        <f t="shared" si="0"/>
        <v>0</v>
      </c>
      <c r="P49" s="5">
        <f>I49*SUMIFS(Priser!$L$3:$L$14,Priser!$A$3:$A$14,BL49)</f>
        <v>0</v>
      </c>
      <c r="Q49" s="5">
        <f t="shared" si="1"/>
        <v>0</v>
      </c>
      <c r="R49" s="5"/>
      <c r="U49" s="5">
        <f t="shared" si="2"/>
        <v>0</v>
      </c>
      <c r="V49" s="5">
        <f t="shared" si="33"/>
        <v>0</v>
      </c>
      <c r="W49" s="5">
        <f t="shared" si="3"/>
        <v>0</v>
      </c>
      <c r="X49" s="5">
        <f t="shared" si="4"/>
        <v>0</v>
      </c>
      <c r="Y49" s="5">
        <f>IF(X49&gt;=Priser!$N$6,Priser!$O$6,IF(X49&gt;=Priser!$N$5,Priser!$O$5,IF(X49&gt;=Priser!$N$4,Priser!$O$4,Priser!$O$3)))</f>
        <v>0</v>
      </c>
      <c r="Z49" s="5">
        <f>Y49*SUMIFS(Priser!$L$3:$L$14,Priser!$A$3:$A$14,$BL49)*V49</f>
        <v>0</v>
      </c>
      <c r="AA49" s="5">
        <f t="shared" si="5"/>
        <v>0</v>
      </c>
      <c r="AB49" s="5">
        <f>IF(AA49&gt;=Priser!$P$6,Priser!$Q$6,IF(AA49&gt;=Priser!$P$5,Priser!$Q$5,IF(AA49&gt;=Priser!$P$4,Priser!$Q$4,Priser!$Q$3)))</f>
        <v>0</v>
      </c>
      <c r="AC49" s="5">
        <f>AB49*SUMIFS(Priser!$L$3:$L$14,Priser!$A$3:$A$14,$BL49)*W49</f>
        <v>0</v>
      </c>
      <c r="AE49" s="5"/>
      <c r="AG49" s="5">
        <f t="shared" si="6"/>
        <v>0</v>
      </c>
      <c r="AH49" s="5">
        <f t="shared" si="7"/>
        <v>0</v>
      </c>
      <c r="AI49" s="5">
        <f t="shared" si="8"/>
        <v>0</v>
      </c>
      <c r="AJ49" s="5">
        <f t="shared" si="9"/>
        <v>0</v>
      </c>
      <c r="AK49" s="5">
        <f t="shared" si="10"/>
        <v>0</v>
      </c>
      <c r="AL49" s="5">
        <f t="shared" si="11"/>
        <v>0</v>
      </c>
      <c r="AM49" s="5">
        <f t="shared" si="12"/>
        <v>0</v>
      </c>
      <c r="AN49" s="5">
        <f t="shared" si="13"/>
        <v>0</v>
      </c>
      <c r="AO49" s="5">
        <f t="shared" si="14"/>
        <v>0</v>
      </c>
      <c r="AP49" s="5">
        <f t="shared" si="15"/>
        <v>0</v>
      </c>
      <c r="AQ49" s="5">
        <f t="shared" si="16"/>
        <v>0</v>
      </c>
      <c r="AR49" s="5">
        <f t="shared" si="17"/>
        <v>0</v>
      </c>
      <c r="AS49" s="5">
        <f t="shared" si="18"/>
        <v>0</v>
      </c>
      <c r="AT49" s="5">
        <f t="shared" si="19"/>
        <v>0</v>
      </c>
      <c r="AV49" s="5"/>
      <c r="AX49" s="5">
        <f t="shared" si="20"/>
        <v>0</v>
      </c>
      <c r="AY49" s="5">
        <f t="shared" si="21"/>
        <v>0</v>
      </c>
      <c r="AZ49" s="5">
        <f t="shared" si="22"/>
        <v>0</v>
      </c>
      <c r="BA49" s="5">
        <f t="shared" si="23"/>
        <v>0</v>
      </c>
      <c r="BB49" s="5">
        <f t="shared" si="24"/>
        <v>0</v>
      </c>
      <c r="BC49" s="5">
        <f t="shared" si="25"/>
        <v>0</v>
      </c>
      <c r="BD49" s="5">
        <f t="shared" si="26"/>
        <v>0</v>
      </c>
      <c r="BE49" s="5">
        <f t="shared" si="27"/>
        <v>0</v>
      </c>
      <c r="BF49" s="5"/>
      <c r="BI49">
        <f>IF(Förbrukning!F48="",Förbrukning!E48,0)/IF(Förbrukning!$B$3=Listor!$B$5,F49,1)</f>
        <v>0</v>
      </c>
      <c r="BJ49">
        <f>Förbrukning!F48/IF(Förbrukning!$B$3=Listor!$B$5,F49,1)</f>
        <v>0</v>
      </c>
      <c r="BL49">
        <f t="shared" si="28"/>
        <v>11</v>
      </c>
      <c r="BM49">
        <f t="shared" si="31"/>
        <v>4</v>
      </c>
      <c r="BN49" s="5">
        <f>Indata!$B$6</f>
        <v>0</v>
      </c>
    </row>
    <row r="50" spans="1:66" x14ac:dyDescent="0.2">
      <c r="A50" s="7"/>
      <c r="B50" s="5"/>
      <c r="C50" s="5"/>
      <c r="D50" s="4">
        <f t="shared" si="32"/>
        <v>46341</v>
      </c>
      <c r="E50" s="62">
        <f t="shared" si="29"/>
        <v>0</v>
      </c>
      <c r="F50">
        <f>24+SUMIFS(Listor!$C$22:$C$23,Listor!$B$22:$B$23,Uttag!D50)</f>
        <v>24</v>
      </c>
      <c r="G50" s="5">
        <f t="shared" si="30"/>
        <v>0</v>
      </c>
      <c r="H50" s="5"/>
      <c r="I50" s="206">
        <f>Förbrukning!H49</f>
        <v>0</v>
      </c>
      <c r="J50" s="93"/>
      <c r="K50" s="132"/>
      <c r="L50" s="133"/>
      <c r="N50" s="5">
        <f t="shared" si="0"/>
        <v>0</v>
      </c>
      <c r="P50" s="5">
        <f>I50*SUMIFS(Priser!$L$3:$L$14,Priser!$A$3:$A$14,BL50)</f>
        <v>0</v>
      </c>
      <c r="Q50" s="5">
        <f t="shared" si="1"/>
        <v>0</v>
      </c>
      <c r="R50" s="5"/>
      <c r="U50" s="5">
        <f t="shared" si="2"/>
        <v>0</v>
      </c>
      <c r="V50" s="5">
        <f t="shared" si="33"/>
        <v>0</v>
      </c>
      <c r="W50" s="5">
        <f t="shared" si="3"/>
        <v>0</v>
      </c>
      <c r="X50" s="5">
        <f t="shared" si="4"/>
        <v>0</v>
      </c>
      <c r="Y50" s="5">
        <f>IF(X50&gt;=Priser!$N$6,Priser!$O$6,IF(X50&gt;=Priser!$N$5,Priser!$O$5,IF(X50&gt;=Priser!$N$4,Priser!$O$4,Priser!$O$3)))</f>
        <v>0</v>
      </c>
      <c r="Z50" s="5">
        <f>Y50*SUMIFS(Priser!$L$3:$L$14,Priser!$A$3:$A$14,$BL50)*V50</f>
        <v>0</v>
      </c>
      <c r="AA50" s="5">
        <f t="shared" si="5"/>
        <v>0</v>
      </c>
      <c r="AB50" s="5">
        <f>IF(AA50&gt;=Priser!$P$6,Priser!$Q$6,IF(AA50&gt;=Priser!$P$5,Priser!$Q$5,IF(AA50&gt;=Priser!$P$4,Priser!$Q$4,Priser!$Q$3)))</f>
        <v>0</v>
      </c>
      <c r="AC50" s="5">
        <f>AB50*SUMIFS(Priser!$L$3:$L$14,Priser!$A$3:$A$14,$BL50)*W50</f>
        <v>0</v>
      </c>
      <c r="AE50" s="5"/>
      <c r="AG50" s="5">
        <f t="shared" si="6"/>
        <v>0</v>
      </c>
      <c r="AH50" s="5">
        <f t="shared" si="7"/>
        <v>0</v>
      </c>
      <c r="AI50" s="5">
        <f t="shared" si="8"/>
        <v>0</v>
      </c>
      <c r="AJ50" s="5">
        <f t="shared" si="9"/>
        <v>0</v>
      </c>
      <c r="AK50" s="5">
        <f t="shared" si="10"/>
        <v>0</v>
      </c>
      <c r="AL50" s="5">
        <f t="shared" si="11"/>
        <v>0</v>
      </c>
      <c r="AM50" s="5">
        <f t="shared" si="12"/>
        <v>0</v>
      </c>
      <c r="AN50" s="5">
        <f t="shared" si="13"/>
        <v>0</v>
      </c>
      <c r="AO50" s="5">
        <f t="shared" si="14"/>
        <v>0</v>
      </c>
      <c r="AP50" s="5">
        <f t="shared" si="15"/>
        <v>0</v>
      </c>
      <c r="AQ50" s="5">
        <f t="shared" si="16"/>
        <v>0</v>
      </c>
      <c r="AR50" s="5">
        <f t="shared" si="17"/>
        <v>0</v>
      </c>
      <c r="AS50" s="5">
        <f t="shared" si="18"/>
        <v>0</v>
      </c>
      <c r="AT50" s="5">
        <f t="shared" si="19"/>
        <v>0</v>
      </c>
      <c r="AV50" s="5"/>
      <c r="AX50" s="5">
        <f t="shared" si="20"/>
        <v>0</v>
      </c>
      <c r="AY50" s="5">
        <f t="shared" si="21"/>
        <v>0</v>
      </c>
      <c r="AZ50" s="5">
        <f t="shared" si="22"/>
        <v>0</v>
      </c>
      <c r="BA50" s="5">
        <f t="shared" si="23"/>
        <v>0</v>
      </c>
      <c r="BB50" s="5">
        <f t="shared" si="24"/>
        <v>0</v>
      </c>
      <c r="BC50" s="5">
        <f t="shared" si="25"/>
        <v>0</v>
      </c>
      <c r="BD50" s="5">
        <f t="shared" si="26"/>
        <v>0</v>
      </c>
      <c r="BE50" s="5">
        <f t="shared" si="27"/>
        <v>0</v>
      </c>
      <c r="BF50" s="5"/>
      <c r="BI50">
        <f>IF(Förbrukning!F49="",Förbrukning!E49,0)/IF(Förbrukning!$B$3=Listor!$B$5,F50,1)</f>
        <v>0</v>
      </c>
      <c r="BJ50">
        <f>Förbrukning!F49/IF(Förbrukning!$B$3=Listor!$B$5,F50,1)</f>
        <v>0</v>
      </c>
      <c r="BL50">
        <f t="shared" si="28"/>
        <v>11</v>
      </c>
      <c r="BM50">
        <f t="shared" si="31"/>
        <v>4</v>
      </c>
      <c r="BN50" s="5">
        <f>Indata!$B$6</f>
        <v>0</v>
      </c>
    </row>
    <row r="51" spans="1:66" x14ac:dyDescent="0.2">
      <c r="D51" s="4">
        <f t="shared" si="32"/>
        <v>46342</v>
      </c>
      <c r="E51" s="62">
        <f t="shared" si="29"/>
        <v>0</v>
      </c>
      <c r="F51">
        <f>24+SUMIFS(Listor!$C$22:$C$23,Listor!$B$22:$B$23,Uttag!D51)</f>
        <v>24</v>
      </c>
      <c r="G51" s="5">
        <f t="shared" si="30"/>
        <v>0</v>
      </c>
      <c r="H51" s="5"/>
      <c r="I51" s="206">
        <f>Förbrukning!H50</f>
        <v>0</v>
      </c>
      <c r="J51" s="93"/>
      <c r="K51" s="132"/>
      <c r="L51" s="133"/>
      <c r="N51" s="5">
        <f t="shared" si="0"/>
        <v>0</v>
      </c>
      <c r="P51" s="5">
        <f>I51*SUMIFS(Priser!$L$3:$L$14,Priser!$A$3:$A$14,BL51)</f>
        <v>0</v>
      </c>
      <c r="Q51" s="5">
        <f t="shared" si="1"/>
        <v>0</v>
      </c>
      <c r="R51" s="5"/>
      <c r="U51" s="5">
        <f t="shared" si="2"/>
        <v>0</v>
      </c>
      <c r="V51" s="5">
        <f t="shared" si="33"/>
        <v>0</v>
      </c>
      <c r="W51" s="5">
        <f t="shared" si="3"/>
        <v>0</v>
      </c>
      <c r="X51" s="5">
        <f t="shared" si="4"/>
        <v>0</v>
      </c>
      <c r="Y51" s="5">
        <f>IF(X51&gt;=Priser!$N$6,Priser!$O$6,IF(X51&gt;=Priser!$N$5,Priser!$O$5,IF(X51&gt;=Priser!$N$4,Priser!$O$4,Priser!$O$3)))</f>
        <v>0</v>
      </c>
      <c r="Z51" s="5">
        <f>Y51*SUMIFS(Priser!$L$3:$L$14,Priser!$A$3:$A$14,$BL51)*V51</f>
        <v>0</v>
      </c>
      <c r="AA51" s="5">
        <f t="shared" si="5"/>
        <v>0</v>
      </c>
      <c r="AB51" s="5">
        <f>IF(AA51&gt;=Priser!$P$6,Priser!$Q$6,IF(AA51&gt;=Priser!$P$5,Priser!$Q$5,IF(AA51&gt;=Priser!$P$4,Priser!$Q$4,Priser!$Q$3)))</f>
        <v>0</v>
      </c>
      <c r="AC51" s="5">
        <f>AB51*SUMIFS(Priser!$L$3:$L$14,Priser!$A$3:$A$14,$BL51)*W51</f>
        <v>0</v>
      </c>
      <c r="AE51" s="5"/>
      <c r="AG51" s="5">
        <f t="shared" si="6"/>
        <v>0</v>
      </c>
      <c r="AH51" s="5">
        <f t="shared" si="7"/>
        <v>0</v>
      </c>
      <c r="AI51" s="5">
        <f t="shared" si="8"/>
        <v>0</v>
      </c>
      <c r="AJ51" s="5">
        <f t="shared" si="9"/>
        <v>0</v>
      </c>
      <c r="AK51" s="5">
        <f t="shared" si="10"/>
        <v>0</v>
      </c>
      <c r="AL51" s="5">
        <f t="shared" si="11"/>
        <v>0</v>
      </c>
      <c r="AM51" s="5">
        <f t="shared" si="12"/>
        <v>0</v>
      </c>
      <c r="AN51" s="5">
        <f t="shared" si="13"/>
        <v>0</v>
      </c>
      <c r="AO51" s="5">
        <f t="shared" si="14"/>
        <v>0</v>
      </c>
      <c r="AP51" s="5">
        <f t="shared" si="15"/>
        <v>0</v>
      </c>
      <c r="AQ51" s="5">
        <f t="shared" si="16"/>
        <v>0</v>
      </c>
      <c r="AR51" s="5">
        <f t="shared" si="17"/>
        <v>0</v>
      </c>
      <c r="AS51" s="5">
        <f t="shared" si="18"/>
        <v>0</v>
      </c>
      <c r="AT51" s="5">
        <f t="shared" si="19"/>
        <v>0</v>
      </c>
      <c r="AV51" s="5"/>
      <c r="AX51" s="5">
        <f t="shared" si="20"/>
        <v>0</v>
      </c>
      <c r="AY51" s="5">
        <f t="shared" si="21"/>
        <v>0</v>
      </c>
      <c r="AZ51" s="5">
        <f t="shared" si="22"/>
        <v>0</v>
      </c>
      <c r="BA51" s="5">
        <f t="shared" si="23"/>
        <v>0</v>
      </c>
      <c r="BB51" s="5">
        <f t="shared" si="24"/>
        <v>0</v>
      </c>
      <c r="BC51" s="5">
        <f t="shared" si="25"/>
        <v>0</v>
      </c>
      <c r="BD51" s="5">
        <f t="shared" si="26"/>
        <v>0</v>
      </c>
      <c r="BE51" s="5">
        <f t="shared" si="27"/>
        <v>0</v>
      </c>
      <c r="BF51" s="5"/>
      <c r="BI51">
        <f>IF(Förbrukning!F50="",Förbrukning!E50,0)/IF(Förbrukning!$B$3=Listor!$B$5,F51,1)</f>
        <v>0</v>
      </c>
      <c r="BJ51">
        <f>Förbrukning!F50/IF(Förbrukning!$B$3=Listor!$B$5,F51,1)</f>
        <v>0</v>
      </c>
      <c r="BL51">
        <f t="shared" si="28"/>
        <v>11</v>
      </c>
      <c r="BM51">
        <f t="shared" si="31"/>
        <v>4</v>
      </c>
      <c r="BN51" s="5">
        <f>Indata!$B$6</f>
        <v>0</v>
      </c>
    </row>
    <row r="52" spans="1:66" x14ac:dyDescent="0.2">
      <c r="D52" s="4">
        <f t="shared" si="32"/>
        <v>46343</v>
      </c>
      <c r="E52" s="62">
        <f t="shared" si="29"/>
        <v>0</v>
      </c>
      <c r="F52">
        <f>24+SUMIFS(Listor!$C$22:$C$23,Listor!$B$22:$B$23,Uttag!D52)</f>
        <v>24</v>
      </c>
      <c r="G52" s="5">
        <f t="shared" si="30"/>
        <v>0</v>
      </c>
      <c r="H52" s="5"/>
      <c r="I52" s="206">
        <f>Förbrukning!H51</f>
        <v>0</v>
      </c>
      <c r="J52" s="93"/>
      <c r="K52" s="132"/>
      <c r="L52" s="133"/>
      <c r="N52" s="5">
        <f t="shared" si="0"/>
        <v>0</v>
      </c>
      <c r="P52" s="5">
        <f>I52*SUMIFS(Priser!$L$3:$L$14,Priser!$A$3:$A$14,BL52)</f>
        <v>0</v>
      </c>
      <c r="Q52" s="5">
        <f t="shared" si="1"/>
        <v>0</v>
      </c>
      <c r="R52" s="5"/>
      <c r="U52" s="5">
        <f t="shared" si="2"/>
        <v>0</v>
      </c>
      <c r="V52" s="5">
        <f t="shared" si="33"/>
        <v>0</v>
      </c>
      <c r="W52" s="5">
        <f t="shared" si="3"/>
        <v>0</v>
      </c>
      <c r="X52" s="5">
        <f t="shared" si="4"/>
        <v>0</v>
      </c>
      <c r="Y52" s="5">
        <f>IF(X52&gt;=Priser!$N$6,Priser!$O$6,IF(X52&gt;=Priser!$N$5,Priser!$O$5,IF(X52&gt;=Priser!$N$4,Priser!$O$4,Priser!$O$3)))</f>
        <v>0</v>
      </c>
      <c r="Z52" s="5">
        <f>Y52*SUMIFS(Priser!$L$3:$L$14,Priser!$A$3:$A$14,$BL52)*V52</f>
        <v>0</v>
      </c>
      <c r="AA52" s="5">
        <f t="shared" si="5"/>
        <v>0</v>
      </c>
      <c r="AB52" s="5">
        <f>IF(AA52&gt;=Priser!$P$6,Priser!$Q$6,IF(AA52&gt;=Priser!$P$5,Priser!$Q$5,IF(AA52&gt;=Priser!$P$4,Priser!$Q$4,Priser!$Q$3)))</f>
        <v>0</v>
      </c>
      <c r="AC52" s="5">
        <f>AB52*SUMIFS(Priser!$L$3:$L$14,Priser!$A$3:$A$14,$BL52)*W52</f>
        <v>0</v>
      </c>
      <c r="AE52" s="5"/>
      <c r="AG52" s="5">
        <f t="shared" si="6"/>
        <v>0</v>
      </c>
      <c r="AH52" s="5">
        <f t="shared" si="7"/>
        <v>0</v>
      </c>
      <c r="AI52" s="5">
        <f t="shared" si="8"/>
        <v>0</v>
      </c>
      <c r="AJ52" s="5">
        <f t="shared" si="9"/>
        <v>0</v>
      </c>
      <c r="AK52" s="5">
        <f t="shared" si="10"/>
        <v>0</v>
      </c>
      <c r="AL52" s="5">
        <f t="shared" si="11"/>
        <v>0</v>
      </c>
      <c r="AM52" s="5">
        <f t="shared" si="12"/>
        <v>0</v>
      </c>
      <c r="AN52" s="5">
        <f t="shared" si="13"/>
        <v>0</v>
      </c>
      <c r="AO52" s="5">
        <f t="shared" si="14"/>
        <v>0</v>
      </c>
      <c r="AP52" s="5">
        <f t="shared" si="15"/>
        <v>0</v>
      </c>
      <c r="AQ52" s="5">
        <f t="shared" si="16"/>
        <v>0</v>
      </c>
      <c r="AR52" s="5">
        <f t="shared" si="17"/>
        <v>0</v>
      </c>
      <c r="AS52" s="5">
        <f t="shared" si="18"/>
        <v>0</v>
      </c>
      <c r="AT52" s="5">
        <f t="shared" si="19"/>
        <v>0</v>
      </c>
      <c r="AV52" s="5"/>
      <c r="AX52" s="5">
        <f t="shared" si="20"/>
        <v>0</v>
      </c>
      <c r="AY52" s="5">
        <f t="shared" si="21"/>
        <v>0</v>
      </c>
      <c r="AZ52" s="5">
        <f t="shared" si="22"/>
        <v>0</v>
      </c>
      <c r="BA52" s="5">
        <f t="shared" si="23"/>
        <v>0</v>
      </c>
      <c r="BB52" s="5">
        <f t="shared" si="24"/>
        <v>0</v>
      </c>
      <c r="BC52" s="5">
        <f t="shared" si="25"/>
        <v>0</v>
      </c>
      <c r="BD52" s="5">
        <f t="shared" si="26"/>
        <v>0</v>
      </c>
      <c r="BE52" s="5">
        <f t="shared" si="27"/>
        <v>0</v>
      </c>
      <c r="BF52" s="5"/>
      <c r="BI52">
        <f>IF(Förbrukning!F51="",Förbrukning!E51,0)/IF(Förbrukning!$B$3=Listor!$B$5,F52,1)</f>
        <v>0</v>
      </c>
      <c r="BJ52">
        <f>Förbrukning!F51/IF(Förbrukning!$B$3=Listor!$B$5,F52,1)</f>
        <v>0</v>
      </c>
      <c r="BL52">
        <f t="shared" si="28"/>
        <v>11</v>
      </c>
      <c r="BM52">
        <f t="shared" si="31"/>
        <v>4</v>
      </c>
      <c r="BN52" s="5">
        <f>Indata!$B$6</f>
        <v>0</v>
      </c>
    </row>
    <row r="53" spans="1:66" x14ac:dyDescent="0.2">
      <c r="A53" s="6"/>
      <c r="D53" s="4">
        <f t="shared" si="32"/>
        <v>46344</v>
      </c>
      <c r="E53" s="62">
        <f t="shared" si="29"/>
        <v>0</v>
      </c>
      <c r="F53">
        <f>24+SUMIFS(Listor!$C$22:$C$23,Listor!$B$22:$B$23,Uttag!D53)</f>
        <v>24</v>
      </c>
      <c r="G53" s="5">
        <f t="shared" si="30"/>
        <v>0</v>
      </c>
      <c r="H53" s="5"/>
      <c r="I53" s="206">
        <f>Förbrukning!H52</f>
        <v>0</v>
      </c>
      <c r="J53" s="93"/>
      <c r="K53" s="132"/>
      <c r="L53" s="133"/>
      <c r="N53" s="5">
        <f t="shared" si="0"/>
        <v>0</v>
      </c>
      <c r="P53" s="5">
        <f>I53*SUMIFS(Priser!$L$3:$L$14,Priser!$A$3:$A$14,BL53)</f>
        <v>0</v>
      </c>
      <c r="Q53" s="5">
        <f t="shared" si="1"/>
        <v>0</v>
      </c>
      <c r="R53" s="5"/>
      <c r="U53" s="5">
        <f t="shared" si="2"/>
        <v>0</v>
      </c>
      <c r="V53" s="5">
        <f t="shared" si="33"/>
        <v>0</v>
      </c>
      <c r="W53" s="5">
        <f t="shared" si="3"/>
        <v>0</v>
      </c>
      <c r="X53" s="5">
        <f t="shared" si="4"/>
        <v>0</v>
      </c>
      <c r="Y53" s="5">
        <f>IF(X53&gt;=Priser!$N$6,Priser!$O$6,IF(X53&gt;=Priser!$N$5,Priser!$O$5,IF(X53&gt;=Priser!$N$4,Priser!$O$4,Priser!$O$3)))</f>
        <v>0</v>
      </c>
      <c r="Z53" s="5">
        <f>Y53*SUMIFS(Priser!$L$3:$L$14,Priser!$A$3:$A$14,$BL53)*V53</f>
        <v>0</v>
      </c>
      <c r="AA53" s="5">
        <f t="shared" si="5"/>
        <v>0</v>
      </c>
      <c r="AB53" s="5">
        <f>IF(AA53&gt;=Priser!$P$6,Priser!$Q$6,IF(AA53&gt;=Priser!$P$5,Priser!$Q$5,IF(AA53&gt;=Priser!$P$4,Priser!$Q$4,Priser!$Q$3)))</f>
        <v>0</v>
      </c>
      <c r="AC53" s="5">
        <f>AB53*SUMIFS(Priser!$L$3:$L$14,Priser!$A$3:$A$14,$BL53)*W53</f>
        <v>0</v>
      </c>
      <c r="AE53" s="5"/>
      <c r="AG53" s="5">
        <f t="shared" si="6"/>
        <v>0</v>
      </c>
      <c r="AH53" s="5">
        <f t="shared" si="7"/>
        <v>0</v>
      </c>
      <c r="AI53" s="5">
        <f t="shared" si="8"/>
        <v>0</v>
      </c>
      <c r="AJ53" s="5">
        <f t="shared" si="9"/>
        <v>0</v>
      </c>
      <c r="AK53" s="5">
        <f t="shared" si="10"/>
        <v>0</v>
      </c>
      <c r="AL53" s="5">
        <f t="shared" si="11"/>
        <v>0</v>
      </c>
      <c r="AM53" s="5">
        <f t="shared" si="12"/>
        <v>0</v>
      </c>
      <c r="AN53" s="5">
        <f t="shared" si="13"/>
        <v>0</v>
      </c>
      <c r="AO53" s="5">
        <f t="shared" si="14"/>
        <v>0</v>
      </c>
      <c r="AP53" s="5">
        <f t="shared" si="15"/>
        <v>0</v>
      </c>
      <c r="AQ53" s="5">
        <f t="shared" si="16"/>
        <v>0</v>
      </c>
      <c r="AR53" s="5">
        <f t="shared" si="17"/>
        <v>0</v>
      </c>
      <c r="AS53" s="5">
        <f t="shared" si="18"/>
        <v>0</v>
      </c>
      <c r="AT53" s="5">
        <f t="shared" si="19"/>
        <v>0</v>
      </c>
      <c r="AV53" s="5"/>
      <c r="AX53" s="5">
        <f t="shared" si="20"/>
        <v>0</v>
      </c>
      <c r="AY53" s="5">
        <f t="shared" si="21"/>
        <v>0</v>
      </c>
      <c r="AZ53" s="5">
        <f t="shared" si="22"/>
        <v>0</v>
      </c>
      <c r="BA53" s="5">
        <f t="shared" si="23"/>
        <v>0</v>
      </c>
      <c r="BB53" s="5">
        <f t="shared" si="24"/>
        <v>0</v>
      </c>
      <c r="BC53" s="5">
        <f t="shared" si="25"/>
        <v>0</v>
      </c>
      <c r="BD53" s="5">
        <f t="shared" si="26"/>
        <v>0</v>
      </c>
      <c r="BE53" s="5">
        <f t="shared" si="27"/>
        <v>0</v>
      </c>
      <c r="BF53" s="5"/>
      <c r="BI53">
        <f>IF(Förbrukning!F52="",Förbrukning!E52,0)/IF(Förbrukning!$B$3=Listor!$B$5,F53,1)</f>
        <v>0</v>
      </c>
      <c r="BJ53">
        <f>Förbrukning!F52/IF(Förbrukning!$B$3=Listor!$B$5,F53,1)</f>
        <v>0</v>
      </c>
      <c r="BL53">
        <f t="shared" si="28"/>
        <v>11</v>
      </c>
      <c r="BM53">
        <f t="shared" si="31"/>
        <v>4</v>
      </c>
      <c r="BN53" s="5">
        <f>Indata!$B$6</f>
        <v>0</v>
      </c>
    </row>
    <row r="54" spans="1:66" x14ac:dyDescent="0.2">
      <c r="A54" s="7"/>
      <c r="B54" s="5"/>
      <c r="C54" s="5"/>
      <c r="D54" s="4">
        <f t="shared" si="32"/>
        <v>46345</v>
      </c>
      <c r="E54" s="62">
        <f t="shared" si="29"/>
        <v>0</v>
      </c>
      <c r="F54">
        <f>24+SUMIFS(Listor!$C$22:$C$23,Listor!$B$22:$B$23,Uttag!D54)</f>
        <v>24</v>
      </c>
      <c r="G54" s="5">
        <f t="shared" si="30"/>
        <v>0</v>
      </c>
      <c r="H54" s="5"/>
      <c r="I54" s="206">
        <f>Förbrukning!H53</f>
        <v>0</v>
      </c>
      <c r="J54" s="93"/>
      <c r="K54" s="132"/>
      <c r="L54" s="133"/>
      <c r="N54" s="5">
        <f t="shared" si="0"/>
        <v>0</v>
      </c>
      <c r="P54" s="5">
        <f>I54*SUMIFS(Priser!$L$3:$L$14,Priser!$A$3:$A$14,BL54)</f>
        <v>0</v>
      </c>
      <c r="Q54" s="5">
        <f t="shared" si="1"/>
        <v>0</v>
      </c>
      <c r="R54" s="5"/>
      <c r="U54" s="5">
        <f t="shared" si="2"/>
        <v>0</v>
      </c>
      <c r="V54" s="5">
        <f t="shared" si="33"/>
        <v>0</v>
      </c>
      <c r="W54" s="5">
        <f t="shared" si="3"/>
        <v>0</v>
      </c>
      <c r="X54" s="5">
        <f t="shared" si="4"/>
        <v>0</v>
      </c>
      <c r="Y54" s="5">
        <f>IF(X54&gt;=Priser!$N$6,Priser!$O$6,IF(X54&gt;=Priser!$N$5,Priser!$O$5,IF(X54&gt;=Priser!$N$4,Priser!$O$4,Priser!$O$3)))</f>
        <v>0</v>
      </c>
      <c r="Z54" s="5">
        <f>Y54*SUMIFS(Priser!$L$3:$L$14,Priser!$A$3:$A$14,$BL54)*V54</f>
        <v>0</v>
      </c>
      <c r="AA54" s="5">
        <f t="shared" si="5"/>
        <v>0</v>
      </c>
      <c r="AB54" s="5">
        <f>IF(AA54&gt;=Priser!$P$6,Priser!$Q$6,IF(AA54&gt;=Priser!$P$5,Priser!$Q$5,IF(AA54&gt;=Priser!$P$4,Priser!$Q$4,Priser!$Q$3)))</f>
        <v>0</v>
      </c>
      <c r="AC54" s="5">
        <f>AB54*SUMIFS(Priser!$L$3:$L$14,Priser!$A$3:$A$14,$BL54)*W54</f>
        <v>0</v>
      </c>
      <c r="AE54" s="5"/>
      <c r="AG54" s="5">
        <f t="shared" si="6"/>
        <v>0</v>
      </c>
      <c r="AH54" s="5">
        <f t="shared" si="7"/>
        <v>0</v>
      </c>
      <c r="AI54" s="5">
        <f t="shared" si="8"/>
        <v>0</v>
      </c>
      <c r="AJ54" s="5">
        <f t="shared" si="9"/>
        <v>0</v>
      </c>
      <c r="AK54" s="5">
        <f t="shared" si="10"/>
        <v>0</v>
      </c>
      <c r="AL54" s="5">
        <f t="shared" si="11"/>
        <v>0</v>
      </c>
      <c r="AM54" s="5">
        <f t="shared" si="12"/>
        <v>0</v>
      </c>
      <c r="AN54" s="5">
        <f t="shared" si="13"/>
        <v>0</v>
      </c>
      <c r="AO54" s="5">
        <f t="shared" si="14"/>
        <v>0</v>
      </c>
      <c r="AP54" s="5">
        <f t="shared" si="15"/>
        <v>0</v>
      </c>
      <c r="AQ54" s="5">
        <f t="shared" si="16"/>
        <v>0</v>
      </c>
      <c r="AR54" s="5">
        <f t="shared" si="17"/>
        <v>0</v>
      </c>
      <c r="AS54" s="5">
        <f t="shared" si="18"/>
        <v>0</v>
      </c>
      <c r="AT54" s="5">
        <f t="shared" si="19"/>
        <v>0</v>
      </c>
      <c r="AV54" s="5"/>
      <c r="AX54" s="5">
        <f t="shared" si="20"/>
        <v>0</v>
      </c>
      <c r="AY54" s="5">
        <f t="shared" si="21"/>
        <v>0</v>
      </c>
      <c r="AZ54" s="5">
        <f t="shared" si="22"/>
        <v>0</v>
      </c>
      <c r="BA54" s="5">
        <f t="shared" si="23"/>
        <v>0</v>
      </c>
      <c r="BB54" s="5">
        <f t="shared" si="24"/>
        <v>0</v>
      </c>
      <c r="BC54" s="5">
        <f t="shared" si="25"/>
        <v>0</v>
      </c>
      <c r="BD54" s="5">
        <f t="shared" si="26"/>
        <v>0</v>
      </c>
      <c r="BE54" s="5">
        <f t="shared" si="27"/>
        <v>0</v>
      </c>
      <c r="BF54" s="5"/>
      <c r="BI54">
        <f>IF(Förbrukning!F53="",Förbrukning!E53,0)/IF(Förbrukning!$B$3=Listor!$B$5,F54,1)</f>
        <v>0</v>
      </c>
      <c r="BJ54">
        <f>Förbrukning!F53/IF(Förbrukning!$B$3=Listor!$B$5,F54,1)</f>
        <v>0</v>
      </c>
      <c r="BL54">
        <f t="shared" si="28"/>
        <v>11</v>
      </c>
      <c r="BM54">
        <f t="shared" si="31"/>
        <v>4</v>
      </c>
      <c r="BN54" s="5">
        <f>Indata!$B$6</f>
        <v>0</v>
      </c>
    </row>
    <row r="55" spans="1:66" x14ac:dyDescent="0.2">
      <c r="A55" s="7"/>
      <c r="B55" s="5"/>
      <c r="C55" s="5"/>
      <c r="D55" s="4">
        <f t="shared" si="32"/>
        <v>46346</v>
      </c>
      <c r="E55" s="62">
        <f t="shared" si="29"/>
        <v>0</v>
      </c>
      <c r="F55">
        <f>24+SUMIFS(Listor!$C$22:$C$23,Listor!$B$22:$B$23,Uttag!D55)</f>
        <v>24</v>
      </c>
      <c r="G55" s="5">
        <f t="shared" si="30"/>
        <v>0</v>
      </c>
      <c r="H55" s="5"/>
      <c r="I55" s="206">
        <f>Förbrukning!H54</f>
        <v>0</v>
      </c>
      <c r="J55" s="93"/>
      <c r="K55" s="132"/>
      <c r="L55" s="133"/>
      <c r="N55" s="5">
        <f t="shared" si="0"/>
        <v>0</v>
      </c>
      <c r="P55" s="5">
        <f>I55*SUMIFS(Priser!$L$3:$L$14,Priser!$A$3:$A$14,BL55)</f>
        <v>0</v>
      </c>
      <c r="Q55" s="5">
        <f t="shared" si="1"/>
        <v>0</v>
      </c>
      <c r="R55" s="5"/>
      <c r="U55" s="5">
        <f t="shared" si="2"/>
        <v>0</v>
      </c>
      <c r="V55" s="5">
        <f t="shared" si="33"/>
        <v>0</v>
      </c>
      <c r="W55" s="5">
        <f t="shared" si="3"/>
        <v>0</v>
      </c>
      <c r="X55" s="5">
        <f t="shared" si="4"/>
        <v>0</v>
      </c>
      <c r="Y55" s="5">
        <f>IF(X55&gt;=Priser!$N$6,Priser!$O$6,IF(X55&gt;=Priser!$N$5,Priser!$O$5,IF(X55&gt;=Priser!$N$4,Priser!$O$4,Priser!$O$3)))</f>
        <v>0</v>
      </c>
      <c r="Z55" s="5">
        <f>Y55*SUMIFS(Priser!$L$3:$L$14,Priser!$A$3:$A$14,$BL55)*V55</f>
        <v>0</v>
      </c>
      <c r="AA55" s="5">
        <f t="shared" si="5"/>
        <v>0</v>
      </c>
      <c r="AB55" s="5">
        <f>IF(AA55&gt;=Priser!$P$6,Priser!$Q$6,IF(AA55&gt;=Priser!$P$5,Priser!$Q$5,IF(AA55&gt;=Priser!$P$4,Priser!$Q$4,Priser!$Q$3)))</f>
        <v>0</v>
      </c>
      <c r="AC55" s="5">
        <f>AB55*SUMIFS(Priser!$L$3:$L$14,Priser!$A$3:$A$14,$BL55)*W55</f>
        <v>0</v>
      </c>
      <c r="AE55" s="5"/>
      <c r="AG55" s="5">
        <f t="shared" si="6"/>
        <v>0</v>
      </c>
      <c r="AH55" s="5">
        <f t="shared" si="7"/>
        <v>0</v>
      </c>
      <c r="AI55" s="5">
        <f t="shared" si="8"/>
        <v>0</v>
      </c>
      <c r="AJ55" s="5">
        <f t="shared" si="9"/>
        <v>0</v>
      </c>
      <c r="AK55" s="5">
        <f t="shared" si="10"/>
        <v>0</v>
      </c>
      <c r="AL55" s="5">
        <f t="shared" si="11"/>
        <v>0</v>
      </c>
      <c r="AM55" s="5">
        <f t="shared" si="12"/>
        <v>0</v>
      </c>
      <c r="AN55" s="5">
        <f t="shared" si="13"/>
        <v>0</v>
      </c>
      <c r="AO55" s="5">
        <f t="shared" si="14"/>
        <v>0</v>
      </c>
      <c r="AP55" s="5">
        <f t="shared" si="15"/>
        <v>0</v>
      </c>
      <c r="AQ55" s="5">
        <f t="shared" si="16"/>
        <v>0</v>
      </c>
      <c r="AR55" s="5">
        <f t="shared" si="17"/>
        <v>0</v>
      </c>
      <c r="AS55" s="5">
        <f t="shared" si="18"/>
        <v>0</v>
      </c>
      <c r="AT55" s="5">
        <f t="shared" si="19"/>
        <v>0</v>
      </c>
      <c r="AV55" s="5"/>
      <c r="AX55" s="5">
        <f t="shared" si="20"/>
        <v>0</v>
      </c>
      <c r="AY55" s="5">
        <f t="shared" si="21"/>
        <v>0</v>
      </c>
      <c r="AZ55" s="5">
        <f t="shared" si="22"/>
        <v>0</v>
      </c>
      <c r="BA55" s="5">
        <f t="shared" si="23"/>
        <v>0</v>
      </c>
      <c r="BB55" s="5">
        <f t="shared" si="24"/>
        <v>0</v>
      </c>
      <c r="BC55" s="5">
        <f t="shared" si="25"/>
        <v>0</v>
      </c>
      <c r="BD55" s="5">
        <f t="shared" si="26"/>
        <v>0</v>
      </c>
      <c r="BE55" s="5">
        <f t="shared" si="27"/>
        <v>0</v>
      </c>
      <c r="BF55" s="5"/>
      <c r="BI55">
        <f>IF(Förbrukning!F54="",Förbrukning!E54,0)/IF(Förbrukning!$B$3=Listor!$B$5,F55,1)</f>
        <v>0</v>
      </c>
      <c r="BJ55">
        <f>Förbrukning!F54/IF(Förbrukning!$B$3=Listor!$B$5,F55,1)</f>
        <v>0</v>
      </c>
      <c r="BL55">
        <f t="shared" si="28"/>
        <v>11</v>
      </c>
      <c r="BM55">
        <f t="shared" si="31"/>
        <v>4</v>
      </c>
      <c r="BN55" s="5">
        <f>Indata!$B$6</f>
        <v>0</v>
      </c>
    </row>
    <row r="56" spans="1:66" x14ac:dyDescent="0.2">
      <c r="A56" s="7"/>
      <c r="B56" s="5"/>
      <c r="C56" s="5"/>
      <c r="D56" s="4">
        <f t="shared" si="32"/>
        <v>46347</v>
      </c>
      <c r="E56" s="62">
        <f t="shared" si="29"/>
        <v>0</v>
      </c>
      <c r="F56">
        <f>24+SUMIFS(Listor!$C$22:$C$23,Listor!$B$22:$B$23,Uttag!D56)</f>
        <v>24</v>
      </c>
      <c r="G56" s="5">
        <f t="shared" si="30"/>
        <v>0</v>
      </c>
      <c r="H56" s="5"/>
      <c r="I56" s="206">
        <f>Förbrukning!H55</f>
        <v>0</v>
      </c>
      <c r="J56" s="93"/>
      <c r="K56" s="132"/>
      <c r="L56" s="133"/>
      <c r="N56" s="5">
        <f t="shared" si="0"/>
        <v>0</v>
      </c>
      <c r="P56" s="5">
        <f>I56*SUMIFS(Priser!$L$3:$L$14,Priser!$A$3:$A$14,BL56)</f>
        <v>0</v>
      </c>
      <c r="Q56" s="5">
        <f t="shared" si="1"/>
        <v>0</v>
      </c>
      <c r="R56" s="5"/>
      <c r="U56" s="5">
        <f t="shared" si="2"/>
        <v>0</v>
      </c>
      <c r="V56" s="5">
        <f t="shared" si="33"/>
        <v>0</v>
      </c>
      <c r="W56" s="5">
        <f t="shared" si="3"/>
        <v>0</v>
      </c>
      <c r="X56" s="5">
        <f t="shared" si="4"/>
        <v>0</v>
      </c>
      <c r="Y56" s="5">
        <f>IF(X56&gt;=Priser!$N$6,Priser!$O$6,IF(X56&gt;=Priser!$N$5,Priser!$O$5,IF(X56&gt;=Priser!$N$4,Priser!$O$4,Priser!$O$3)))</f>
        <v>0</v>
      </c>
      <c r="Z56" s="5">
        <f>Y56*SUMIFS(Priser!$L$3:$L$14,Priser!$A$3:$A$14,$BL56)*V56</f>
        <v>0</v>
      </c>
      <c r="AA56" s="5">
        <f t="shared" si="5"/>
        <v>0</v>
      </c>
      <c r="AB56" s="5">
        <f>IF(AA56&gt;=Priser!$P$6,Priser!$Q$6,IF(AA56&gt;=Priser!$P$5,Priser!$Q$5,IF(AA56&gt;=Priser!$P$4,Priser!$Q$4,Priser!$Q$3)))</f>
        <v>0</v>
      </c>
      <c r="AC56" s="5">
        <f>AB56*SUMIFS(Priser!$L$3:$L$14,Priser!$A$3:$A$14,$BL56)*W56</f>
        <v>0</v>
      </c>
      <c r="AE56" s="5"/>
      <c r="AG56" s="5">
        <f t="shared" si="6"/>
        <v>0</v>
      </c>
      <c r="AH56" s="5">
        <f t="shared" si="7"/>
        <v>0</v>
      </c>
      <c r="AI56" s="5">
        <f t="shared" si="8"/>
        <v>0</v>
      </c>
      <c r="AJ56" s="5">
        <f t="shared" si="9"/>
        <v>0</v>
      </c>
      <c r="AK56" s="5">
        <f t="shared" si="10"/>
        <v>0</v>
      </c>
      <c r="AL56" s="5">
        <f t="shared" si="11"/>
        <v>0</v>
      </c>
      <c r="AM56" s="5">
        <f t="shared" si="12"/>
        <v>0</v>
      </c>
      <c r="AN56" s="5">
        <f t="shared" si="13"/>
        <v>0</v>
      </c>
      <c r="AO56" s="5">
        <f t="shared" si="14"/>
        <v>0</v>
      </c>
      <c r="AP56" s="5">
        <f t="shared" si="15"/>
        <v>0</v>
      </c>
      <c r="AQ56" s="5">
        <f t="shared" si="16"/>
        <v>0</v>
      </c>
      <c r="AR56" s="5">
        <f t="shared" si="17"/>
        <v>0</v>
      </c>
      <c r="AS56" s="5">
        <f t="shared" si="18"/>
        <v>0</v>
      </c>
      <c r="AT56" s="5">
        <f t="shared" si="19"/>
        <v>0</v>
      </c>
      <c r="AV56" s="5"/>
      <c r="AX56" s="5">
        <f t="shared" si="20"/>
        <v>0</v>
      </c>
      <c r="AY56" s="5">
        <f t="shared" si="21"/>
        <v>0</v>
      </c>
      <c r="AZ56" s="5">
        <f t="shared" si="22"/>
        <v>0</v>
      </c>
      <c r="BA56" s="5">
        <f t="shared" si="23"/>
        <v>0</v>
      </c>
      <c r="BB56" s="5">
        <f t="shared" si="24"/>
        <v>0</v>
      </c>
      <c r="BC56" s="5">
        <f t="shared" si="25"/>
        <v>0</v>
      </c>
      <c r="BD56" s="5">
        <f t="shared" si="26"/>
        <v>0</v>
      </c>
      <c r="BE56" s="5">
        <f t="shared" si="27"/>
        <v>0</v>
      </c>
      <c r="BF56" s="5"/>
      <c r="BI56">
        <f>IF(Förbrukning!F55="",Förbrukning!E55,0)/IF(Förbrukning!$B$3=Listor!$B$5,F56,1)</f>
        <v>0</v>
      </c>
      <c r="BJ56">
        <f>Förbrukning!F55/IF(Förbrukning!$B$3=Listor!$B$5,F56,1)</f>
        <v>0</v>
      </c>
      <c r="BL56">
        <f t="shared" si="28"/>
        <v>11</v>
      </c>
      <c r="BM56">
        <f t="shared" si="31"/>
        <v>4</v>
      </c>
      <c r="BN56" s="5">
        <f>Indata!$B$6</f>
        <v>0</v>
      </c>
    </row>
    <row r="57" spans="1:66" x14ac:dyDescent="0.2">
      <c r="A57" s="7"/>
      <c r="B57" s="5"/>
      <c r="C57" s="5"/>
      <c r="D57" s="4">
        <f t="shared" si="32"/>
        <v>46348</v>
      </c>
      <c r="E57" s="62">
        <f t="shared" si="29"/>
        <v>0</v>
      </c>
      <c r="F57">
        <f>24+SUMIFS(Listor!$C$22:$C$23,Listor!$B$22:$B$23,Uttag!D57)</f>
        <v>24</v>
      </c>
      <c r="G57" s="5">
        <f t="shared" si="30"/>
        <v>0</v>
      </c>
      <c r="H57" s="5"/>
      <c r="I57" s="206">
        <f>Förbrukning!H56</f>
        <v>0</v>
      </c>
      <c r="J57" s="93"/>
      <c r="K57" s="132"/>
      <c r="L57" s="133"/>
      <c r="N57" s="5">
        <f t="shared" si="0"/>
        <v>0</v>
      </c>
      <c r="P57" s="5">
        <f>I57*SUMIFS(Priser!$L$3:$L$14,Priser!$A$3:$A$14,BL57)</f>
        <v>0</v>
      </c>
      <c r="Q57" s="5">
        <f t="shared" si="1"/>
        <v>0</v>
      </c>
      <c r="R57" s="5"/>
      <c r="U57" s="5">
        <f t="shared" si="2"/>
        <v>0</v>
      </c>
      <c r="V57" s="5">
        <f t="shared" si="33"/>
        <v>0</v>
      </c>
      <c r="W57" s="5">
        <f t="shared" si="3"/>
        <v>0</v>
      </c>
      <c r="X57" s="5">
        <f t="shared" si="4"/>
        <v>0</v>
      </c>
      <c r="Y57" s="5">
        <f>IF(X57&gt;=Priser!$N$6,Priser!$O$6,IF(X57&gt;=Priser!$N$5,Priser!$O$5,IF(X57&gt;=Priser!$N$4,Priser!$O$4,Priser!$O$3)))</f>
        <v>0</v>
      </c>
      <c r="Z57" s="5">
        <f>Y57*SUMIFS(Priser!$L$3:$L$14,Priser!$A$3:$A$14,$BL57)*V57</f>
        <v>0</v>
      </c>
      <c r="AA57" s="5">
        <f t="shared" si="5"/>
        <v>0</v>
      </c>
      <c r="AB57" s="5">
        <f>IF(AA57&gt;=Priser!$P$6,Priser!$Q$6,IF(AA57&gt;=Priser!$P$5,Priser!$Q$5,IF(AA57&gt;=Priser!$P$4,Priser!$Q$4,Priser!$Q$3)))</f>
        <v>0</v>
      </c>
      <c r="AC57" s="5">
        <f>AB57*SUMIFS(Priser!$L$3:$L$14,Priser!$A$3:$A$14,$BL57)*W57</f>
        <v>0</v>
      </c>
      <c r="AE57" s="5"/>
      <c r="AG57" s="5">
        <f t="shared" si="6"/>
        <v>0</v>
      </c>
      <c r="AH57" s="5">
        <f t="shared" si="7"/>
        <v>0</v>
      </c>
      <c r="AI57" s="5">
        <f t="shared" si="8"/>
        <v>0</v>
      </c>
      <c r="AJ57" s="5">
        <f t="shared" si="9"/>
        <v>0</v>
      </c>
      <c r="AK57" s="5">
        <f t="shared" si="10"/>
        <v>0</v>
      </c>
      <c r="AL57" s="5">
        <f t="shared" si="11"/>
        <v>0</v>
      </c>
      <c r="AM57" s="5">
        <f t="shared" si="12"/>
        <v>0</v>
      </c>
      <c r="AN57" s="5">
        <f t="shared" si="13"/>
        <v>0</v>
      </c>
      <c r="AO57" s="5">
        <f t="shared" si="14"/>
        <v>0</v>
      </c>
      <c r="AP57" s="5">
        <f t="shared" si="15"/>
        <v>0</v>
      </c>
      <c r="AQ57" s="5">
        <f t="shared" si="16"/>
        <v>0</v>
      </c>
      <c r="AR57" s="5">
        <f t="shared" si="17"/>
        <v>0</v>
      </c>
      <c r="AS57" s="5">
        <f t="shared" si="18"/>
        <v>0</v>
      </c>
      <c r="AT57" s="5">
        <f t="shared" si="19"/>
        <v>0</v>
      </c>
      <c r="AV57" s="5"/>
      <c r="AX57" s="5">
        <f t="shared" si="20"/>
        <v>0</v>
      </c>
      <c r="AY57" s="5">
        <f t="shared" si="21"/>
        <v>0</v>
      </c>
      <c r="AZ57" s="5">
        <f t="shared" si="22"/>
        <v>0</v>
      </c>
      <c r="BA57" s="5">
        <f t="shared" si="23"/>
        <v>0</v>
      </c>
      <c r="BB57" s="5">
        <f t="shared" si="24"/>
        <v>0</v>
      </c>
      <c r="BC57" s="5">
        <f t="shared" si="25"/>
        <v>0</v>
      </c>
      <c r="BD57" s="5">
        <f t="shared" si="26"/>
        <v>0</v>
      </c>
      <c r="BE57" s="5">
        <f t="shared" si="27"/>
        <v>0</v>
      </c>
      <c r="BF57" s="5"/>
      <c r="BI57">
        <f>IF(Förbrukning!F56="",Förbrukning!E56,0)/IF(Förbrukning!$B$3=Listor!$B$5,F57,1)</f>
        <v>0</v>
      </c>
      <c r="BJ57">
        <f>Förbrukning!F56/IF(Förbrukning!$B$3=Listor!$B$5,F57,1)</f>
        <v>0</v>
      </c>
      <c r="BL57">
        <f t="shared" si="28"/>
        <v>11</v>
      </c>
      <c r="BM57">
        <f t="shared" si="31"/>
        <v>4</v>
      </c>
      <c r="BN57" s="5">
        <f>Indata!$B$6</f>
        <v>0</v>
      </c>
    </row>
    <row r="58" spans="1:66" x14ac:dyDescent="0.2">
      <c r="A58" s="7"/>
      <c r="B58" s="5"/>
      <c r="C58" s="5"/>
      <c r="D58" s="4">
        <f t="shared" si="32"/>
        <v>46349</v>
      </c>
      <c r="E58" s="62">
        <f t="shared" si="29"/>
        <v>0</v>
      </c>
      <c r="F58">
        <f>24+SUMIFS(Listor!$C$22:$C$23,Listor!$B$22:$B$23,Uttag!D58)</f>
        <v>24</v>
      </c>
      <c r="G58" s="5">
        <f t="shared" si="30"/>
        <v>0</v>
      </c>
      <c r="H58" s="5"/>
      <c r="I58" s="206">
        <f>Förbrukning!H57</f>
        <v>0</v>
      </c>
      <c r="J58" s="93"/>
      <c r="K58" s="132"/>
      <c r="L58" s="133"/>
      <c r="N58" s="5">
        <f t="shared" si="0"/>
        <v>0</v>
      </c>
      <c r="P58" s="5">
        <f>I58*SUMIFS(Priser!$L$3:$L$14,Priser!$A$3:$A$14,BL58)</f>
        <v>0</v>
      </c>
      <c r="Q58" s="5">
        <f t="shared" si="1"/>
        <v>0</v>
      </c>
      <c r="R58" s="5"/>
      <c r="U58" s="5">
        <f t="shared" si="2"/>
        <v>0</v>
      </c>
      <c r="V58" s="5">
        <f t="shared" si="33"/>
        <v>0</v>
      </c>
      <c r="W58" s="5">
        <f t="shared" si="3"/>
        <v>0</v>
      </c>
      <c r="X58" s="5">
        <f t="shared" si="4"/>
        <v>0</v>
      </c>
      <c r="Y58" s="5">
        <f>IF(X58&gt;=Priser!$N$6,Priser!$O$6,IF(X58&gt;=Priser!$N$5,Priser!$O$5,IF(X58&gt;=Priser!$N$4,Priser!$O$4,Priser!$O$3)))</f>
        <v>0</v>
      </c>
      <c r="Z58" s="5">
        <f>Y58*SUMIFS(Priser!$L$3:$L$14,Priser!$A$3:$A$14,$BL58)*V58</f>
        <v>0</v>
      </c>
      <c r="AA58" s="5">
        <f t="shared" si="5"/>
        <v>0</v>
      </c>
      <c r="AB58" s="5">
        <f>IF(AA58&gt;=Priser!$P$6,Priser!$Q$6,IF(AA58&gt;=Priser!$P$5,Priser!$Q$5,IF(AA58&gt;=Priser!$P$4,Priser!$Q$4,Priser!$Q$3)))</f>
        <v>0</v>
      </c>
      <c r="AC58" s="5">
        <f>AB58*SUMIFS(Priser!$L$3:$L$14,Priser!$A$3:$A$14,$BL58)*W58</f>
        <v>0</v>
      </c>
      <c r="AE58" s="5"/>
      <c r="AG58" s="5">
        <f t="shared" si="6"/>
        <v>0</v>
      </c>
      <c r="AH58" s="5">
        <f t="shared" si="7"/>
        <v>0</v>
      </c>
      <c r="AI58" s="5">
        <f t="shared" si="8"/>
        <v>0</v>
      </c>
      <c r="AJ58" s="5">
        <f t="shared" si="9"/>
        <v>0</v>
      </c>
      <c r="AK58" s="5">
        <f t="shared" si="10"/>
        <v>0</v>
      </c>
      <c r="AL58" s="5">
        <f t="shared" si="11"/>
        <v>0</v>
      </c>
      <c r="AM58" s="5">
        <f t="shared" si="12"/>
        <v>0</v>
      </c>
      <c r="AN58" s="5">
        <f t="shared" si="13"/>
        <v>0</v>
      </c>
      <c r="AO58" s="5">
        <f t="shared" si="14"/>
        <v>0</v>
      </c>
      <c r="AP58" s="5">
        <f t="shared" si="15"/>
        <v>0</v>
      </c>
      <c r="AQ58" s="5">
        <f t="shared" si="16"/>
        <v>0</v>
      </c>
      <c r="AR58" s="5">
        <f t="shared" si="17"/>
        <v>0</v>
      </c>
      <c r="AS58" s="5">
        <f t="shared" si="18"/>
        <v>0</v>
      </c>
      <c r="AT58" s="5">
        <f t="shared" si="19"/>
        <v>0</v>
      </c>
      <c r="AV58" s="5"/>
      <c r="AX58" s="5">
        <f t="shared" si="20"/>
        <v>0</v>
      </c>
      <c r="AY58" s="5">
        <f t="shared" si="21"/>
        <v>0</v>
      </c>
      <c r="AZ58" s="5">
        <f t="shared" si="22"/>
        <v>0</v>
      </c>
      <c r="BA58" s="5">
        <f t="shared" si="23"/>
        <v>0</v>
      </c>
      <c r="BB58" s="5">
        <f t="shared" si="24"/>
        <v>0</v>
      </c>
      <c r="BC58" s="5">
        <f t="shared" si="25"/>
        <v>0</v>
      </c>
      <c r="BD58" s="5">
        <f t="shared" si="26"/>
        <v>0</v>
      </c>
      <c r="BE58" s="5">
        <f t="shared" si="27"/>
        <v>0</v>
      </c>
      <c r="BF58" s="5"/>
      <c r="BI58">
        <f>IF(Förbrukning!F57="",Förbrukning!E57,0)/IF(Förbrukning!$B$3=Listor!$B$5,F58,1)</f>
        <v>0</v>
      </c>
      <c r="BJ58">
        <f>Förbrukning!F57/IF(Förbrukning!$B$3=Listor!$B$5,F58,1)</f>
        <v>0</v>
      </c>
      <c r="BL58">
        <f t="shared" si="28"/>
        <v>11</v>
      </c>
      <c r="BM58">
        <f t="shared" si="31"/>
        <v>4</v>
      </c>
      <c r="BN58" s="5">
        <f>Indata!$B$6</f>
        <v>0</v>
      </c>
    </row>
    <row r="59" spans="1:66" x14ac:dyDescent="0.2">
      <c r="D59" s="4">
        <f t="shared" si="32"/>
        <v>46350</v>
      </c>
      <c r="E59" s="62">
        <f t="shared" si="29"/>
        <v>0</v>
      </c>
      <c r="F59">
        <f>24+SUMIFS(Listor!$C$22:$C$23,Listor!$B$22:$B$23,Uttag!D59)</f>
        <v>24</v>
      </c>
      <c r="G59" s="5">
        <f t="shared" si="30"/>
        <v>0</v>
      </c>
      <c r="H59" s="5"/>
      <c r="I59" s="206">
        <f>Förbrukning!H58</f>
        <v>0</v>
      </c>
      <c r="J59" s="93"/>
      <c r="K59" s="132"/>
      <c r="L59" s="133"/>
      <c r="N59" s="5">
        <f t="shared" si="0"/>
        <v>0</v>
      </c>
      <c r="P59" s="5">
        <f>I59*SUMIFS(Priser!$L$3:$L$14,Priser!$A$3:$A$14,BL59)</f>
        <v>0</v>
      </c>
      <c r="Q59" s="5">
        <f t="shared" si="1"/>
        <v>0</v>
      </c>
      <c r="R59" s="5"/>
      <c r="U59" s="5">
        <f t="shared" si="2"/>
        <v>0</v>
      </c>
      <c r="V59" s="5">
        <f t="shared" si="33"/>
        <v>0</v>
      </c>
      <c r="W59" s="5">
        <f t="shared" si="3"/>
        <v>0</v>
      </c>
      <c r="X59" s="5">
        <f t="shared" si="4"/>
        <v>0</v>
      </c>
      <c r="Y59" s="5">
        <f>IF(X59&gt;=Priser!$N$6,Priser!$O$6,IF(X59&gt;=Priser!$N$5,Priser!$O$5,IF(X59&gt;=Priser!$N$4,Priser!$O$4,Priser!$O$3)))</f>
        <v>0</v>
      </c>
      <c r="Z59" s="5">
        <f>Y59*SUMIFS(Priser!$L$3:$L$14,Priser!$A$3:$A$14,$BL59)*V59</f>
        <v>0</v>
      </c>
      <c r="AA59" s="5">
        <f t="shared" si="5"/>
        <v>0</v>
      </c>
      <c r="AB59" s="5">
        <f>IF(AA59&gt;=Priser!$P$6,Priser!$Q$6,IF(AA59&gt;=Priser!$P$5,Priser!$Q$5,IF(AA59&gt;=Priser!$P$4,Priser!$Q$4,Priser!$Q$3)))</f>
        <v>0</v>
      </c>
      <c r="AC59" s="5">
        <f>AB59*SUMIFS(Priser!$L$3:$L$14,Priser!$A$3:$A$14,$BL59)*W59</f>
        <v>0</v>
      </c>
      <c r="AE59" s="5"/>
      <c r="AG59" s="5">
        <f t="shared" si="6"/>
        <v>0</v>
      </c>
      <c r="AH59" s="5">
        <f t="shared" si="7"/>
        <v>0</v>
      </c>
      <c r="AI59" s="5">
        <f t="shared" si="8"/>
        <v>0</v>
      </c>
      <c r="AJ59" s="5">
        <f t="shared" si="9"/>
        <v>0</v>
      </c>
      <c r="AK59" s="5">
        <f t="shared" si="10"/>
        <v>0</v>
      </c>
      <c r="AL59" s="5">
        <f t="shared" si="11"/>
        <v>0</v>
      </c>
      <c r="AM59" s="5">
        <f t="shared" si="12"/>
        <v>0</v>
      </c>
      <c r="AN59" s="5">
        <f t="shared" si="13"/>
        <v>0</v>
      </c>
      <c r="AO59" s="5">
        <f t="shared" si="14"/>
        <v>0</v>
      </c>
      <c r="AP59" s="5">
        <f t="shared" si="15"/>
        <v>0</v>
      </c>
      <c r="AQ59" s="5">
        <f t="shared" si="16"/>
        <v>0</v>
      </c>
      <c r="AR59" s="5">
        <f t="shared" si="17"/>
        <v>0</v>
      </c>
      <c r="AS59" s="5">
        <f t="shared" si="18"/>
        <v>0</v>
      </c>
      <c r="AT59" s="5">
        <f t="shared" si="19"/>
        <v>0</v>
      </c>
      <c r="AV59" s="5"/>
      <c r="AX59" s="5">
        <f t="shared" si="20"/>
        <v>0</v>
      </c>
      <c r="AY59" s="5">
        <f t="shared" si="21"/>
        <v>0</v>
      </c>
      <c r="AZ59" s="5">
        <f t="shared" si="22"/>
        <v>0</v>
      </c>
      <c r="BA59" s="5">
        <f t="shared" si="23"/>
        <v>0</v>
      </c>
      <c r="BB59" s="5">
        <f t="shared" si="24"/>
        <v>0</v>
      </c>
      <c r="BC59" s="5">
        <f t="shared" si="25"/>
        <v>0</v>
      </c>
      <c r="BD59" s="5">
        <f t="shared" si="26"/>
        <v>0</v>
      </c>
      <c r="BE59" s="5">
        <f t="shared" si="27"/>
        <v>0</v>
      </c>
      <c r="BF59" s="5"/>
      <c r="BI59">
        <f>IF(Förbrukning!F58="",Förbrukning!E58,0)/IF(Förbrukning!$B$3=Listor!$B$5,F59,1)</f>
        <v>0</v>
      </c>
      <c r="BJ59">
        <f>Förbrukning!F58/IF(Förbrukning!$B$3=Listor!$B$5,F59,1)</f>
        <v>0</v>
      </c>
      <c r="BL59">
        <f t="shared" si="28"/>
        <v>11</v>
      </c>
      <c r="BM59">
        <f t="shared" si="31"/>
        <v>4</v>
      </c>
      <c r="BN59" s="5">
        <f>Indata!$B$6</f>
        <v>0</v>
      </c>
    </row>
    <row r="60" spans="1:66" x14ac:dyDescent="0.2">
      <c r="D60" s="4">
        <f t="shared" si="32"/>
        <v>46351</v>
      </c>
      <c r="E60" s="62">
        <f t="shared" si="29"/>
        <v>0</v>
      </c>
      <c r="F60">
        <f>24+SUMIFS(Listor!$C$22:$C$23,Listor!$B$22:$B$23,Uttag!D60)</f>
        <v>24</v>
      </c>
      <c r="G60" s="5">
        <f t="shared" si="30"/>
        <v>0</v>
      </c>
      <c r="H60" s="5"/>
      <c r="I60" s="206">
        <f>Förbrukning!H59</f>
        <v>0</v>
      </c>
      <c r="J60" s="93"/>
      <c r="K60" s="132"/>
      <c r="L60" s="133"/>
      <c r="N60" s="5">
        <f t="shared" si="0"/>
        <v>0</v>
      </c>
      <c r="P60" s="5">
        <f>I60*SUMIFS(Priser!$L$3:$L$14,Priser!$A$3:$A$14,BL60)</f>
        <v>0</v>
      </c>
      <c r="Q60" s="5">
        <f t="shared" si="1"/>
        <v>0</v>
      </c>
      <c r="R60" s="5"/>
      <c r="U60" s="5">
        <f t="shared" si="2"/>
        <v>0</v>
      </c>
      <c r="V60" s="5">
        <f t="shared" si="33"/>
        <v>0</v>
      </c>
      <c r="W60" s="5">
        <f t="shared" si="3"/>
        <v>0</v>
      </c>
      <c r="X60" s="5">
        <f t="shared" si="4"/>
        <v>0</v>
      </c>
      <c r="Y60" s="5">
        <f>IF(X60&gt;=Priser!$N$6,Priser!$O$6,IF(X60&gt;=Priser!$N$5,Priser!$O$5,IF(X60&gt;=Priser!$N$4,Priser!$O$4,Priser!$O$3)))</f>
        <v>0</v>
      </c>
      <c r="Z60" s="5">
        <f>Y60*SUMIFS(Priser!$L$3:$L$14,Priser!$A$3:$A$14,$BL60)*V60</f>
        <v>0</v>
      </c>
      <c r="AA60" s="5">
        <f t="shared" si="5"/>
        <v>0</v>
      </c>
      <c r="AB60" s="5">
        <f>IF(AA60&gt;=Priser!$P$6,Priser!$Q$6,IF(AA60&gt;=Priser!$P$5,Priser!$Q$5,IF(AA60&gt;=Priser!$P$4,Priser!$Q$4,Priser!$Q$3)))</f>
        <v>0</v>
      </c>
      <c r="AC60" s="5">
        <f>AB60*SUMIFS(Priser!$L$3:$L$14,Priser!$A$3:$A$14,$BL60)*W60</f>
        <v>0</v>
      </c>
      <c r="AE60" s="5"/>
      <c r="AG60" s="5">
        <f t="shared" si="6"/>
        <v>0</v>
      </c>
      <c r="AH60" s="5">
        <f t="shared" si="7"/>
        <v>0</v>
      </c>
      <c r="AI60" s="5">
        <f t="shared" si="8"/>
        <v>0</v>
      </c>
      <c r="AJ60" s="5">
        <f t="shared" si="9"/>
        <v>0</v>
      </c>
      <c r="AK60" s="5">
        <f t="shared" si="10"/>
        <v>0</v>
      </c>
      <c r="AL60" s="5">
        <f t="shared" si="11"/>
        <v>0</v>
      </c>
      <c r="AM60" s="5">
        <f t="shared" si="12"/>
        <v>0</v>
      </c>
      <c r="AN60" s="5">
        <f t="shared" si="13"/>
        <v>0</v>
      </c>
      <c r="AO60" s="5">
        <f t="shared" si="14"/>
        <v>0</v>
      </c>
      <c r="AP60" s="5">
        <f t="shared" si="15"/>
        <v>0</v>
      </c>
      <c r="AQ60" s="5">
        <f t="shared" si="16"/>
        <v>0</v>
      </c>
      <c r="AR60" s="5">
        <f t="shared" si="17"/>
        <v>0</v>
      </c>
      <c r="AS60" s="5">
        <f t="shared" si="18"/>
        <v>0</v>
      </c>
      <c r="AT60" s="5">
        <f t="shared" si="19"/>
        <v>0</v>
      </c>
      <c r="AV60" s="5"/>
      <c r="AX60" s="5">
        <f t="shared" si="20"/>
        <v>0</v>
      </c>
      <c r="AY60" s="5">
        <f t="shared" si="21"/>
        <v>0</v>
      </c>
      <c r="AZ60" s="5">
        <f t="shared" si="22"/>
        <v>0</v>
      </c>
      <c r="BA60" s="5">
        <f t="shared" si="23"/>
        <v>0</v>
      </c>
      <c r="BB60" s="5">
        <f t="shared" si="24"/>
        <v>0</v>
      </c>
      <c r="BC60" s="5">
        <f t="shared" si="25"/>
        <v>0</v>
      </c>
      <c r="BD60" s="5">
        <f t="shared" si="26"/>
        <v>0</v>
      </c>
      <c r="BE60" s="5">
        <f t="shared" si="27"/>
        <v>0</v>
      </c>
      <c r="BF60" s="5"/>
      <c r="BI60">
        <f>IF(Förbrukning!F59="",Förbrukning!E59,0)/IF(Förbrukning!$B$3=Listor!$B$5,F60,1)</f>
        <v>0</v>
      </c>
      <c r="BJ60">
        <f>Förbrukning!F59/IF(Förbrukning!$B$3=Listor!$B$5,F60,1)</f>
        <v>0</v>
      </c>
      <c r="BL60">
        <f t="shared" si="28"/>
        <v>11</v>
      </c>
      <c r="BM60">
        <f t="shared" si="31"/>
        <v>4</v>
      </c>
      <c r="BN60" s="5">
        <f>Indata!$B$6</f>
        <v>0</v>
      </c>
    </row>
    <row r="61" spans="1:66" x14ac:dyDescent="0.2">
      <c r="A61" s="6"/>
      <c r="D61" s="4">
        <f t="shared" si="32"/>
        <v>46352</v>
      </c>
      <c r="E61" s="62">
        <f t="shared" si="29"/>
        <v>0</v>
      </c>
      <c r="F61">
        <f>24+SUMIFS(Listor!$C$22:$C$23,Listor!$B$22:$B$23,Uttag!D61)</f>
        <v>24</v>
      </c>
      <c r="G61" s="5">
        <f t="shared" si="30"/>
        <v>0</v>
      </c>
      <c r="H61" s="5"/>
      <c r="I61" s="206">
        <f>Förbrukning!H60</f>
        <v>0</v>
      </c>
      <c r="J61" s="93"/>
      <c r="K61" s="132"/>
      <c r="L61" s="133"/>
      <c r="N61" s="5">
        <f t="shared" si="0"/>
        <v>0</v>
      </c>
      <c r="P61" s="5">
        <f>I61*SUMIFS(Priser!$L$3:$L$14,Priser!$A$3:$A$14,BL61)</f>
        <v>0</v>
      </c>
      <c r="Q61" s="5">
        <f t="shared" si="1"/>
        <v>0</v>
      </c>
      <c r="R61" s="5"/>
      <c r="U61" s="5">
        <f t="shared" si="2"/>
        <v>0</v>
      </c>
      <c r="V61" s="5">
        <f>U61-W61</f>
        <v>0</v>
      </c>
      <c r="W61" s="5">
        <f t="shared" si="3"/>
        <v>0</v>
      </c>
      <c r="X61" s="5">
        <f t="shared" si="4"/>
        <v>0</v>
      </c>
      <c r="Y61" s="5">
        <f>IF(X61&gt;=Priser!$N$6,Priser!$O$6,IF(X61&gt;=Priser!$N$5,Priser!$O$5,IF(X61&gt;=Priser!$N$4,Priser!$O$4,Priser!$O$3)))</f>
        <v>0</v>
      </c>
      <c r="Z61" s="5">
        <f>Y61*SUMIFS(Priser!$L$3:$L$14,Priser!$A$3:$A$14,$BL61)*V61</f>
        <v>0</v>
      </c>
      <c r="AA61" s="5">
        <f t="shared" si="5"/>
        <v>0</v>
      </c>
      <c r="AB61" s="5">
        <f>IF(AA61&gt;=Priser!$P$6,Priser!$Q$6,IF(AA61&gt;=Priser!$P$5,Priser!$Q$5,IF(AA61&gt;=Priser!$P$4,Priser!$Q$4,Priser!$Q$3)))</f>
        <v>0</v>
      </c>
      <c r="AC61" s="5">
        <f>AB61*SUMIFS(Priser!$L$3:$L$14,Priser!$A$3:$A$14,$BL61)*W61</f>
        <v>0</v>
      </c>
      <c r="AE61" s="5"/>
      <c r="AG61" s="5">
        <f t="shared" si="6"/>
        <v>0</v>
      </c>
      <c r="AH61" s="5">
        <f t="shared" si="7"/>
        <v>0</v>
      </c>
      <c r="AI61" s="5">
        <f t="shared" si="8"/>
        <v>0</v>
      </c>
      <c r="AJ61" s="5">
        <f t="shared" si="9"/>
        <v>0</v>
      </c>
      <c r="AK61" s="5">
        <f t="shared" si="10"/>
        <v>0</v>
      </c>
      <c r="AL61" s="5">
        <f t="shared" si="11"/>
        <v>0</v>
      </c>
      <c r="AM61" s="5">
        <f t="shared" si="12"/>
        <v>0</v>
      </c>
      <c r="AN61" s="5">
        <f t="shared" si="13"/>
        <v>0</v>
      </c>
      <c r="AO61" s="5">
        <f t="shared" si="14"/>
        <v>0</v>
      </c>
      <c r="AP61" s="5">
        <f t="shared" si="15"/>
        <v>0</v>
      </c>
      <c r="AQ61" s="5">
        <f t="shared" si="16"/>
        <v>0</v>
      </c>
      <c r="AR61" s="5">
        <f t="shared" si="17"/>
        <v>0</v>
      </c>
      <c r="AS61" s="5">
        <f t="shared" si="18"/>
        <v>0</v>
      </c>
      <c r="AT61" s="5">
        <f t="shared" si="19"/>
        <v>0</v>
      </c>
      <c r="AV61" s="5"/>
      <c r="AX61" s="5">
        <f t="shared" si="20"/>
        <v>0</v>
      </c>
      <c r="AY61" s="5">
        <f t="shared" si="21"/>
        <v>0</v>
      </c>
      <c r="AZ61" s="5">
        <f t="shared" si="22"/>
        <v>0</v>
      </c>
      <c r="BA61" s="5">
        <f t="shared" si="23"/>
        <v>0</v>
      </c>
      <c r="BB61" s="5">
        <f t="shared" si="24"/>
        <v>0</v>
      </c>
      <c r="BC61" s="5">
        <f t="shared" si="25"/>
        <v>0</v>
      </c>
      <c r="BD61" s="5">
        <f t="shared" si="26"/>
        <v>0</v>
      </c>
      <c r="BE61" s="5">
        <f t="shared" si="27"/>
        <v>0</v>
      </c>
      <c r="BF61" s="5"/>
      <c r="BI61">
        <f>IF(Förbrukning!F60="",Förbrukning!E60,0)/IF(Förbrukning!$B$3=Listor!$B$5,F61,1)</f>
        <v>0</v>
      </c>
      <c r="BJ61">
        <f>Förbrukning!F60/IF(Förbrukning!$B$3=Listor!$B$5,F61,1)</f>
        <v>0</v>
      </c>
      <c r="BL61">
        <f t="shared" si="28"/>
        <v>11</v>
      </c>
      <c r="BM61">
        <f t="shared" si="31"/>
        <v>4</v>
      </c>
      <c r="BN61" s="5">
        <f>Indata!$B$6</f>
        <v>0</v>
      </c>
    </row>
    <row r="62" spans="1:66" x14ac:dyDescent="0.2">
      <c r="A62" s="7"/>
      <c r="B62" s="5"/>
      <c r="C62" s="5"/>
      <c r="D62" s="4">
        <f t="shared" si="32"/>
        <v>46353</v>
      </c>
      <c r="E62" s="62">
        <f t="shared" si="29"/>
        <v>0</v>
      </c>
      <c r="F62">
        <f>24+SUMIFS(Listor!$C$22:$C$23,Listor!$B$22:$B$23,Uttag!D62)</f>
        <v>24</v>
      </c>
      <c r="G62" s="5">
        <f t="shared" si="30"/>
        <v>0</v>
      </c>
      <c r="H62" s="5"/>
      <c r="I62" s="206">
        <f>Förbrukning!H61</f>
        <v>0</v>
      </c>
      <c r="J62" s="93"/>
      <c r="K62" s="132"/>
      <c r="L62" s="133"/>
      <c r="N62" s="5">
        <f t="shared" si="0"/>
        <v>0</v>
      </c>
      <c r="P62" s="5">
        <f>I62*SUMIFS(Priser!$L$3:$L$14,Priser!$A$3:$A$14,BL62)</f>
        <v>0</v>
      </c>
      <c r="Q62" s="5">
        <f t="shared" si="1"/>
        <v>0</v>
      </c>
      <c r="R62" s="5"/>
      <c r="U62" s="5">
        <f t="shared" si="2"/>
        <v>0</v>
      </c>
      <c r="V62" s="5">
        <f t="shared" si="33"/>
        <v>0</v>
      </c>
      <c r="W62" s="5">
        <f t="shared" si="3"/>
        <v>0</v>
      </c>
      <c r="X62" s="5">
        <f t="shared" si="4"/>
        <v>0</v>
      </c>
      <c r="Y62" s="5">
        <f>IF(X62&gt;=Priser!$N$6,Priser!$O$6,IF(X62&gt;=Priser!$N$5,Priser!$O$5,IF(X62&gt;=Priser!$N$4,Priser!$O$4,Priser!$O$3)))</f>
        <v>0</v>
      </c>
      <c r="Z62" s="5">
        <f>Y62*SUMIFS(Priser!$L$3:$L$14,Priser!$A$3:$A$14,$BL62)*V62</f>
        <v>0</v>
      </c>
      <c r="AA62" s="5">
        <f t="shared" si="5"/>
        <v>0</v>
      </c>
      <c r="AB62" s="5">
        <f>IF(AA62&gt;=Priser!$P$6,Priser!$Q$6,IF(AA62&gt;=Priser!$P$5,Priser!$Q$5,IF(AA62&gt;=Priser!$P$4,Priser!$Q$4,Priser!$Q$3)))</f>
        <v>0</v>
      </c>
      <c r="AC62" s="5">
        <f>AB62*SUMIFS(Priser!$L$3:$L$14,Priser!$A$3:$A$14,$BL62)*W62</f>
        <v>0</v>
      </c>
      <c r="AE62" s="5"/>
      <c r="AG62" s="5">
        <f t="shared" si="6"/>
        <v>0</v>
      </c>
      <c r="AH62" s="5">
        <f t="shared" si="7"/>
        <v>0</v>
      </c>
      <c r="AI62" s="5">
        <f t="shared" si="8"/>
        <v>0</v>
      </c>
      <c r="AJ62" s="5">
        <f t="shared" si="9"/>
        <v>0</v>
      </c>
      <c r="AK62" s="5">
        <f t="shared" si="10"/>
        <v>0</v>
      </c>
      <c r="AL62" s="5">
        <f t="shared" si="11"/>
        <v>0</v>
      </c>
      <c r="AM62" s="5">
        <f t="shared" si="12"/>
        <v>0</v>
      </c>
      <c r="AN62" s="5">
        <f t="shared" si="13"/>
        <v>0</v>
      </c>
      <c r="AO62" s="5">
        <f t="shared" si="14"/>
        <v>0</v>
      </c>
      <c r="AP62" s="5">
        <f t="shared" si="15"/>
        <v>0</v>
      </c>
      <c r="AQ62" s="5">
        <f t="shared" si="16"/>
        <v>0</v>
      </c>
      <c r="AR62" s="5">
        <f t="shared" si="17"/>
        <v>0</v>
      </c>
      <c r="AS62" s="5">
        <f t="shared" si="18"/>
        <v>0</v>
      </c>
      <c r="AT62" s="5">
        <f t="shared" si="19"/>
        <v>0</v>
      </c>
      <c r="AV62" s="5"/>
      <c r="AX62" s="5">
        <f t="shared" si="20"/>
        <v>0</v>
      </c>
      <c r="AY62" s="5">
        <f t="shared" si="21"/>
        <v>0</v>
      </c>
      <c r="AZ62" s="5">
        <f t="shared" si="22"/>
        <v>0</v>
      </c>
      <c r="BA62" s="5">
        <f t="shared" si="23"/>
        <v>0</v>
      </c>
      <c r="BB62" s="5">
        <f t="shared" si="24"/>
        <v>0</v>
      </c>
      <c r="BC62" s="5">
        <f t="shared" si="25"/>
        <v>0</v>
      </c>
      <c r="BD62" s="5">
        <f t="shared" si="26"/>
        <v>0</v>
      </c>
      <c r="BE62" s="5">
        <f t="shared" si="27"/>
        <v>0</v>
      </c>
      <c r="BF62" s="5"/>
      <c r="BI62">
        <f>IF(Förbrukning!F61="",Förbrukning!E61,0)/IF(Förbrukning!$B$3=Listor!$B$5,F62,1)</f>
        <v>0</v>
      </c>
      <c r="BJ62">
        <f>Förbrukning!F61/IF(Förbrukning!$B$3=Listor!$B$5,F62,1)</f>
        <v>0</v>
      </c>
      <c r="BL62">
        <f t="shared" si="28"/>
        <v>11</v>
      </c>
      <c r="BM62">
        <f t="shared" si="31"/>
        <v>4</v>
      </c>
      <c r="BN62" s="5">
        <f>Indata!$B$6</f>
        <v>0</v>
      </c>
    </row>
    <row r="63" spans="1:66" x14ac:dyDescent="0.2">
      <c r="A63" s="7"/>
      <c r="B63" s="5"/>
      <c r="C63" s="5"/>
      <c r="D63" s="4">
        <f t="shared" si="32"/>
        <v>46354</v>
      </c>
      <c r="E63" s="62">
        <f t="shared" si="29"/>
        <v>0</v>
      </c>
      <c r="F63">
        <f>24+SUMIFS(Listor!$C$22:$C$23,Listor!$B$22:$B$23,Uttag!D63)</f>
        <v>24</v>
      </c>
      <c r="G63" s="5">
        <f t="shared" si="30"/>
        <v>0</v>
      </c>
      <c r="H63" s="5"/>
      <c r="I63" s="206">
        <f>Förbrukning!H62</f>
        <v>0</v>
      </c>
      <c r="J63" s="93"/>
      <c r="K63" s="132"/>
      <c r="L63" s="133"/>
      <c r="N63" s="5">
        <f t="shared" si="0"/>
        <v>0</v>
      </c>
      <c r="P63" s="5">
        <f>I63*SUMIFS(Priser!$L$3:$L$14,Priser!$A$3:$A$14,BL63)</f>
        <v>0</v>
      </c>
      <c r="Q63" s="5">
        <f t="shared" si="1"/>
        <v>0</v>
      </c>
      <c r="R63" s="5"/>
      <c r="U63" s="5">
        <f t="shared" si="2"/>
        <v>0</v>
      </c>
      <c r="V63" s="5">
        <f t="shared" si="33"/>
        <v>0</v>
      </c>
      <c r="W63" s="5">
        <f t="shared" si="3"/>
        <v>0</v>
      </c>
      <c r="X63" s="5">
        <f t="shared" si="4"/>
        <v>0</v>
      </c>
      <c r="Y63" s="5">
        <f>IF(X63&gt;=Priser!$N$6,Priser!$O$6,IF(X63&gt;=Priser!$N$5,Priser!$O$5,IF(X63&gt;=Priser!$N$4,Priser!$O$4,Priser!$O$3)))</f>
        <v>0</v>
      </c>
      <c r="Z63" s="5">
        <f>Y63*SUMIFS(Priser!$L$3:$L$14,Priser!$A$3:$A$14,$BL63)*V63</f>
        <v>0</v>
      </c>
      <c r="AA63" s="5">
        <f t="shared" si="5"/>
        <v>0</v>
      </c>
      <c r="AB63" s="5">
        <f>IF(AA63&gt;=Priser!$P$6,Priser!$Q$6,IF(AA63&gt;=Priser!$P$5,Priser!$Q$5,IF(AA63&gt;=Priser!$P$4,Priser!$Q$4,Priser!$Q$3)))</f>
        <v>0</v>
      </c>
      <c r="AC63" s="5">
        <f>AB63*SUMIFS(Priser!$L$3:$L$14,Priser!$A$3:$A$14,$BL63)*W63</f>
        <v>0</v>
      </c>
      <c r="AE63" s="5"/>
      <c r="AG63" s="5">
        <f t="shared" si="6"/>
        <v>0</v>
      </c>
      <c r="AH63" s="5">
        <f t="shared" si="7"/>
        <v>0</v>
      </c>
      <c r="AI63" s="5">
        <f t="shared" si="8"/>
        <v>0</v>
      </c>
      <c r="AJ63" s="5">
        <f t="shared" si="9"/>
        <v>0</v>
      </c>
      <c r="AK63" s="5">
        <f t="shared" si="10"/>
        <v>0</v>
      </c>
      <c r="AL63" s="5">
        <f t="shared" si="11"/>
        <v>0</v>
      </c>
      <c r="AM63" s="5">
        <f t="shared" si="12"/>
        <v>0</v>
      </c>
      <c r="AN63" s="5">
        <f t="shared" si="13"/>
        <v>0</v>
      </c>
      <c r="AO63" s="5">
        <f t="shared" si="14"/>
        <v>0</v>
      </c>
      <c r="AP63" s="5">
        <f t="shared" si="15"/>
        <v>0</v>
      </c>
      <c r="AQ63" s="5">
        <f t="shared" si="16"/>
        <v>0</v>
      </c>
      <c r="AR63" s="5">
        <f t="shared" si="17"/>
        <v>0</v>
      </c>
      <c r="AS63" s="5">
        <f t="shared" si="18"/>
        <v>0</v>
      </c>
      <c r="AT63" s="5">
        <f t="shared" si="19"/>
        <v>0</v>
      </c>
      <c r="AV63" s="5"/>
      <c r="AX63" s="5">
        <f t="shared" si="20"/>
        <v>0</v>
      </c>
      <c r="AY63" s="5">
        <f t="shared" si="21"/>
        <v>0</v>
      </c>
      <c r="AZ63" s="5">
        <f t="shared" si="22"/>
        <v>0</v>
      </c>
      <c r="BA63" s="5">
        <f t="shared" si="23"/>
        <v>0</v>
      </c>
      <c r="BB63" s="5">
        <f t="shared" si="24"/>
        <v>0</v>
      </c>
      <c r="BC63" s="5">
        <f t="shared" si="25"/>
        <v>0</v>
      </c>
      <c r="BD63" s="5">
        <f t="shared" si="26"/>
        <v>0</v>
      </c>
      <c r="BE63" s="5">
        <f t="shared" si="27"/>
        <v>0</v>
      </c>
      <c r="BF63" s="5"/>
      <c r="BI63">
        <f>IF(Förbrukning!F62="",Förbrukning!E62,0)/IF(Förbrukning!$B$3=Listor!$B$5,F63,1)</f>
        <v>0</v>
      </c>
      <c r="BJ63">
        <f>Förbrukning!F62/IF(Förbrukning!$B$3=Listor!$B$5,F63,1)</f>
        <v>0</v>
      </c>
      <c r="BL63">
        <f t="shared" si="28"/>
        <v>11</v>
      </c>
      <c r="BM63">
        <f t="shared" si="31"/>
        <v>4</v>
      </c>
      <c r="BN63" s="5">
        <f>Indata!$B$6</f>
        <v>0</v>
      </c>
    </row>
    <row r="64" spans="1:66" x14ac:dyDescent="0.2">
      <c r="A64" s="7"/>
      <c r="B64" s="5"/>
      <c r="C64" s="5"/>
      <c r="D64" s="4">
        <f t="shared" si="32"/>
        <v>46355</v>
      </c>
      <c r="E64" s="62">
        <f t="shared" si="29"/>
        <v>0</v>
      </c>
      <c r="F64">
        <f>24+SUMIFS(Listor!$C$22:$C$23,Listor!$B$22:$B$23,Uttag!D64)</f>
        <v>24</v>
      </c>
      <c r="G64" s="5">
        <f t="shared" si="30"/>
        <v>0</v>
      </c>
      <c r="H64" s="5"/>
      <c r="I64" s="206">
        <f>Förbrukning!H63</f>
        <v>0</v>
      </c>
      <c r="J64" s="93"/>
      <c r="K64" s="132"/>
      <c r="L64" s="133"/>
      <c r="N64" s="5">
        <f t="shared" si="0"/>
        <v>0</v>
      </c>
      <c r="P64" s="5">
        <f>I64*SUMIFS(Priser!$L$3:$L$14,Priser!$A$3:$A$14,BL64)</f>
        <v>0</v>
      </c>
      <c r="Q64" s="5">
        <f t="shared" si="1"/>
        <v>0</v>
      </c>
      <c r="R64" s="5"/>
      <c r="U64" s="5">
        <f t="shared" si="2"/>
        <v>0</v>
      </c>
      <c r="V64" s="5">
        <f t="shared" si="33"/>
        <v>0</v>
      </c>
      <c r="W64" s="5">
        <f t="shared" si="3"/>
        <v>0</v>
      </c>
      <c r="X64" s="5">
        <f t="shared" si="4"/>
        <v>0</v>
      </c>
      <c r="Y64" s="5">
        <f>IF(X64&gt;=Priser!$N$6,Priser!$O$6,IF(X64&gt;=Priser!$N$5,Priser!$O$5,IF(X64&gt;=Priser!$N$4,Priser!$O$4,Priser!$O$3)))</f>
        <v>0</v>
      </c>
      <c r="Z64" s="5">
        <f>Y64*SUMIFS(Priser!$L$3:$L$14,Priser!$A$3:$A$14,$BL64)*V64</f>
        <v>0</v>
      </c>
      <c r="AA64" s="5">
        <f t="shared" si="5"/>
        <v>0</v>
      </c>
      <c r="AB64" s="5">
        <f>IF(AA64&gt;=Priser!$P$6,Priser!$Q$6,IF(AA64&gt;=Priser!$P$5,Priser!$Q$5,IF(AA64&gt;=Priser!$P$4,Priser!$Q$4,Priser!$Q$3)))</f>
        <v>0</v>
      </c>
      <c r="AC64" s="5">
        <f>AB64*SUMIFS(Priser!$L$3:$L$14,Priser!$A$3:$A$14,$BL64)*W64</f>
        <v>0</v>
      </c>
      <c r="AE64" s="5"/>
      <c r="AG64" s="5">
        <f t="shared" si="6"/>
        <v>0</v>
      </c>
      <c r="AH64" s="5">
        <f t="shared" si="7"/>
        <v>0</v>
      </c>
      <c r="AI64" s="5">
        <f t="shared" si="8"/>
        <v>0</v>
      </c>
      <c r="AJ64" s="5">
        <f t="shared" si="9"/>
        <v>0</v>
      </c>
      <c r="AK64" s="5">
        <f t="shared" si="10"/>
        <v>0</v>
      </c>
      <c r="AL64" s="5">
        <f t="shared" si="11"/>
        <v>0</v>
      </c>
      <c r="AM64" s="5">
        <f t="shared" si="12"/>
        <v>0</v>
      </c>
      <c r="AN64" s="5">
        <f t="shared" si="13"/>
        <v>0</v>
      </c>
      <c r="AO64" s="5">
        <f t="shared" si="14"/>
        <v>0</v>
      </c>
      <c r="AP64" s="5">
        <f t="shared" si="15"/>
        <v>0</v>
      </c>
      <c r="AQ64" s="5">
        <f t="shared" si="16"/>
        <v>0</v>
      </c>
      <c r="AR64" s="5">
        <f t="shared" si="17"/>
        <v>0</v>
      </c>
      <c r="AS64" s="5">
        <f t="shared" si="18"/>
        <v>0</v>
      </c>
      <c r="AT64" s="5">
        <f t="shared" si="19"/>
        <v>0</v>
      </c>
      <c r="AV64" s="5"/>
      <c r="AX64" s="5">
        <f t="shared" si="20"/>
        <v>0</v>
      </c>
      <c r="AY64" s="5">
        <f t="shared" si="21"/>
        <v>0</v>
      </c>
      <c r="AZ64" s="5">
        <f t="shared" si="22"/>
        <v>0</v>
      </c>
      <c r="BA64" s="5">
        <f t="shared" si="23"/>
        <v>0</v>
      </c>
      <c r="BB64" s="5">
        <f t="shared" si="24"/>
        <v>0</v>
      </c>
      <c r="BC64" s="5">
        <f t="shared" si="25"/>
        <v>0</v>
      </c>
      <c r="BD64" s="5">
        <f t="shared" si="26"/>
        <v>0</v>
      </c>
      <c r="BE64" s="5">
        <f t="shared" si="27"/>
        <v>0</v>
      </c>
      <c r="BF64" s="5"/>
      <c r="BI64">
        <f>IF(Förbrukning!F63="",Förbrukning!E63,0)/IF(Förbrukning!$B$3=Listor!$B$5,F64,1)</f>
        <v>0</v>
      </c>
      <c r="BJ64">
        <f>Förbrukning!F63/IF(Förbrukning!$B$3=Listor!$B$5,F64,1)</f>
        <v>0</v>
      </c>
      <c r="BL64">
        <f t="shared" si="28"/>
        <v>11</v>
      </c>
      <c r="BM64">
        <f t="shared" si="31"/>
        <v>4</v>
      </c>
      <c r="BN64" s="5">
        <f>Indata!$B$6</f>
        <v>0</v>
      </c>
    </row>
    <row r="65" spans="1:66" x14ac:dyDescent="0.2">
      <c r="D65" s="4">
        <f t="shared" si="32"/>
        <v>46356</v>
      </c>
      <c r="E65" s="62">
        <f t="shared" si="29"/>
        <v>0</v>
      </c>
      <c r="F65">
        <f>24+SUMIFS(Listor!$C$22:$C$23,Listor!$B$22:$B$23,Uttag!D65)</f>
        <v>24</v>
      </c>
      <c r="G65" s="5">
        <f t="shared" si="30"/>
        <v>0</v>
      </c>
      <c r="H65" s="5"/>
      <c r="I65" s="206">
        <f>Förbrukning!H64</f>
        <v>0</v>
      </c>
      <c r="J65" s="93"/>
      <c r="K65" s="132"/>
      <c r="L65" s="133"/>
      <c r="N65" s="5">
        <f t="shared" si="0"/>
        <v>0</v>
      </c>
      <c r="P65" s="5">
        <f>I65*SUMIFS(Priser!$L$3:$L$14,Priser!$A$3:$A$14,BL65)</f>
        <v>0</v>
      </c>
      <c r="Q65" s="5">
        <f t="shared" si="1"/>
        <v>0</v>
      </c>
      <c r="R65" s="5"/>
      <c r="U65" s="5">
        <f t="shared" si="2"/>
        <v>0</v>
      </c>
      <c r="V65" s="5">
        <f t="shared" si="33"/>
        <v>0</v>
      </c>
      <c r="W65" s="5">
        <f t="shared" si="3"/>
        <v>0</v>
      </c>
      <c r="X65" s="5">
        <f t="shared" si="4"/>
        <v>0</v>
      </c>
      <c r="Y65" s="5">
        <f>IF(X65&gt;=Priser!$N$6,Priser!$O$6,IF(X65&gt;=Priser!$N$5,Priser!$O$5,IF(X65&gt;=Priser!$N$4,Priser!$O$4,Priser!$O$3)))</f>
        <v>0</v>
      </c>
      <c r="Z65" s="5">
        <f>Y65*SUMIFS(Priser!$L$3:$L$14,Priser!$A$3:$A$14,$BL65)*V65</f>
        <v>0</v>
      </c>
      <c r="AA65" s="5">
        <f t="shared" si="5"/>
        <v>0</v>
      </c>
      <c r="AB65" s="5">
        <f>IF(AA65&gt;=Priser!$P$6,Priser!$Q$6,IF(AA65&gt;=Priser!$P$5,Priser!$Q$5,IF(AA65&gt;=Priser!$P$4,Priser!$Q$4,Priser!$Q$3)))</f>
        <v>0</v>
      </c>
      <c r="AC65" s="5">
        <f>AB65*SUMIFS(Priser!$L$3:$L$14,Priser!$A$3:$A$14,$BL65)*W65</f>
        <v>0</v>
      </c>
      <c r="AE65" s="5"/>
      <c r="AG65" s="5">
        <f t="shared" si="6"/>
        <v>0</v>
      </c>
      <c r="AH65" s="5">
        <f t="shared" si="7"/>
        <v>0</v>
      </c>
      <c r="AI65" s="5">
        <f t="shared" si="8"/>
        <v>0</v>
      </c>
      <c r="AJ65" s="5">
        <f t="shared" si="9"/>
        <v>0</v>
      </c>
      <c r="AK65" s="5">
        <f t="shared" si="10"/>
        <v>0</v>
      </c>
      <c r="AL65" s="5">
        <f t="shared" si="11"/>
        <v>0</v>
      </c>
      <c r="AM65" s="5">
        <f t="shared" si="12"/>
        <v>0</v>
      </c>
      <c r="AN65" s="5">
        <f t="shared" si="13"/>
        <v>0</v>
      </c>
      <c r="AO65" s="5">
        <f t="shared" si="14"/>
        <v>0</v>
      </c>
      <c r="AP65" s="5">
        <f t="shared" si="15"/>
        <v>0</v>
      </c>
      <c r="AQ65" s="5">
        <f t="shared" si="16"/>
        <v>0</v>
      </c>
      <c r="AR65" s="5">
        <f t="shared" si="17"/>
        <v>0</v>
      </c>
      <c r="AS65" s="5">
        <f t="shared" si="18"/>
        <v>0</v>
      </c>
      <c r="AT65" s="5">
        <f t="shared" si="19"/>
        <v>0</v>
      </c>
      <c r="AV65" s="5"/>
      <c r="AX65" s="5">
        <f t="shared" si="20"/>
        <v>0</v>
      </c>
      <c r="AY65" s="5">
        <f t="shared" si="21"/>
        <v>0</v>
      </c>
      <c r="AZ65" s="5">
        <f t="shared" si="22"/>
        <v>0</v>
      </c>
      <c r="BA65" s="5">
        <f t="shared" si="23"/>
        <v>0</v>
      </c>
      <c r="BB65" s="5">
        <f t="shared" si="24"/>
        <v>0</v>
      </c>
      <c r="BC65" s="5">
        <f t="shared" si="25"/>
        <v>0</v>
      </c>
      <c r="BD65" s="5">
        <f t="shared" si="26"/>
        <v>0</v>
      </c>
      <c r="BE65" s="5">
        <f t="shared" si="27"/>
        <v>0</v>
      </c>
      <c r="BF65" s="5"/>
      <c r="BI65">
        <f>IF(Förbrukning!F64="",Förbrukning!E64,0)/IF(Förbrukning!$B$3=Listor!$B$5,F65,1)</f>
        <v>0</v>
      </c>
      <c r="BJ65">
        <f>Förbrukning!F64/IF(Förbrukning!$B$3=Listor!$B$5,F65,1)</f>
        <v>0</v>
      </c>
      <c r="BL65">
        <f t="shared" si="28"/>
        <v>11</v>
      </c>
      <c r="BM65">
        <f t="shared" si="31"/>
        <v>4</v>
      </c>
      <c r="BN65" s="5">
        <f>Indata!$B$6</f>
        <v>0</v>
      </c>
    </row>
    <row r="66" spans="1:66" x14ac:dyDescent="0.2">
      <c r="D66" s="4">
        <f t="shared" si="32"/>
        <v>46357</v>
      </c>
      <c r="E66" s="62">
        <f t="shared" si="29"/>
        <v>0</v>
      </c>
      <c r="F66">
        <f>24+SUMIFS(Listor!$C$22:$C$23,Listor!$B$22:$B$23,Uttag!D66)</f>
        <v>24</v>
      </c>
      <c r="G66" s="5">
        <f t="shared" si="30"/>
        <v>0</v>
      </c>
      <c r="H66" s="5"/>
      <c r="I66" s="206">
        <f>Förbrukning!H65</f>
        <v>0</v>
      </c>
      <c r="J66" s="93"/>
      <c r="K66" s="132"/>
      <c r="L66" s="133"/>
      <c r="N66" s="5">
        <f t="shared" si="0"/>
        <v>0</v>
      </c>
      <c r="P66" s="5">
        <f>I66*SUMIFS(Priser!$L$3:$L$14,Priser!$A$3:$A$14,BL66)</f>
        <v>0</v>
      </c>
      <c r="Q66" s="5">
        <f t="shared" si="1"/>
        <v>0</v>
      </c>
      <c r="R66" s="5"/>
      <c r="U66" s="5">
        <f t="shared" si="2"/>
        <v>0</v>
      </c>
      <c r="V66" s="5">
        <f t="shared" si="33"/>
        <v>0</v>
      </c>
      <c r="W66" s="5">
        <f t="shared" si="3"/>
        <v>0</v>
      </c>
      <c r="X66" s="5">
        <f t="shared" si="4"/>
        <v>0</v>
      </c>
      <c r="Y66" s="5">
        <f>IF(X66&gt;=Priser!$N$6,Priser!$O$6,IF(X66&gt;=Priser!$N$5,Priser!$O$5,IF(X66&gt;=Priser!$N$4,Priser!$O$4,Priser!$O$3)))</f>
        <v>0</v>
      </c>
      <c r="Z66" s="5">
        <f>Y66*SUMIFS(Priser!$L$3:$L$14,Priser!$A$3:$A$14,$BL66)*V66</f>
        <v>0</v>
      </c>
      <c r="AA66" s="5">
        <f t="shared" si="5"/>
        <v>0</v>
      </c>
      <c r="AB66" s="5">
        <f>IF(AA66&gt;=Priser!$P$6,Priser!$Q$6,IF(AA66&gt;=Priser!$P$5,Priser!$Q$5,IF(AA66&gt;=Priser!$P$4,Priser!$Q$4,Priser!$Q$3)))</f>
        <v>0</v>
      </c>
      <c r="AC66" s="5">
        <f>AB66*SUMIFS(Priser!$L$3:$L$14,Priser!$A$3:$A$14,$BL66)*W66</f>
        <v>0</v>
      </c>
      <c r="AE66" s="5"/>
      <c r="AG66" s="5">
        <f t="shared" si="6"/>
        <v>0</v>
      </c>
      <c r="AH66" s="5">
        <f t="shared" si="7"/>
        <v>0</v>
      </c>
      <c r="AI66" s="5">
        <f t="shared" si="8"/>
        <v>0</v>
      </c>
      <c r="AJ66" s="5">
        <f t="shared" si="9"/>
        <v>0</v>
      </c>
      <c r="AK66" s="5">
        <f t="shared" si="10"/>
        <v>0</v>
      </c>
      <c r="AL66" s="5">
        <f t="shared" si="11"/>
        <v>0</v>
      </c>
      <c r="AM66" s="5">
        <f t="shared" si="12"/>
        <v>0</v>
      </c>
      <c r="AN66" s="5">
        <f t="shared" si="13"/>
        <v>0</v>
      </c>
      <c r="AO66" s="5">
        <f t="shared" si="14"/>
        <v>0</v>
      </c>
      <c r="AP66" s="5">
        <f t="shared" si="15"/>
        <v>0</v>
      </c>
      <c r="AQ66" s="5">
        <f t="shared" si="16"/>
        <v>0</v>
      </c>
      <c r="AR66" s="5">
        <f t="shared" si="17"/>
        <v>0</v>
      </c>
      <c r="AS66" s="5">
        <f t="shared" si="18"/>
        <v>0</v>
      </c>
      <c r="AT66" s="5">
        <f t="shared" si="19"/>
        <v>0</v>
      </c>
      <c r="AV66" s="5"/>
      <c r="AX66" s="5">
        <f t="shared" si="20"/>
        <v>0</v>
      </c>
      <c r="AY66" s="5">
        <f t="shared" si="21"/>
        <v>0</v>
      </c>
      <c r="AZ66" s="5">
        <f t="shared" si="22"/>
        <v>0</v>
      </c>
      <c r="BA66" s="5">
        <f t="shared" si="23"/>
        <v>0</v>
      </c>
      <c r="BB66" s="5">
        <f t="shared" si="24"/>
        <v>0</v>
      </c>
      <c r="BC66" s="5">
        <f t="shared" si="25"/>
        <v>0</v>
      </c>
      <c r="BD66" s="5">
        <f t="shared" si="26"/>
        <v>0</v>
      </c>
      <c r="BE66" s="5">
        <f t="shared" si="27"/>
        <v>0</v>
      </c>
      <c r="BF66" s="5"/>
      <c r="BI66">
        <f>IF(Förbrukning!F65="",Förbrukning!E65,0)/IF(Förbrukning!$B$3=Listor!$B$5,F66,1)</f>
        <v>0</v>
      </c>
      <c r="BJ66">
        <f>Förbrukning!F65/IF(Förbrukning!$B$3=Listor!$B$5,F66,1)</f>
        <v>0</v>
      </c>
      <c r="BL66">
        <f t="shared" si="28"/>
        <v>12</v>
      </c>
      <c r="BM66">
        <f t="shared" si="31"/>
        <v>4</v>
      </c>
      <c r="BN66" s="5">
        <f>Indata!$B$6</f>
        <v>0</v>
      </c>
    </row>
    <row r="67" spans="1:66" x14ac:dyDescent="0.2">
      <c r="A67" s="6"/>
      <c r="D67" s="4">
        <f t="shared" si="32"/>
        <v>46358</v>
      </c>
      <c r="E67" s="62">
        <f t="shared" si="29"/>
        <v>0</v>
      </c>
      <c r="F67">
        <f>24+SUMIFS(Listor!$C$22:$C$23,Listor!$B$22:$B$23,Uttag!D67)</f>
        <v>24</v>
      </c>
      <c r="G67" s="5">
        <f t="shared" si="30"/>
        <v>0</v>
      </c>
      <c r="H67" s="5"/>
      <c r="I67" s="206">
        <f>Förbrukning!H66</f>
        <v>0</v>
      </c>
      <c r="J67" s="93"/>
      <c r="K67" s="132"/>
      <c r="L67" s="133"/>
      <c r="N67" s="5">
        <f t="shared" si="0"/>
        <v>0</v>
      </c>
      <c r="P67" s="5">
        <f>I67*SUMIFS(Priser!$L$3:$L$14,Priser!$A$3:$A$14,BL67)</f>
        <v>0</v>
      </c>
      <c r="Q67" s="5">
        <f t="shared" si="1"/>
        <v>0</v>
      </c>
      <c r="R67" s="5"/>
      <c r="U67" s="5">
        <f t="shared" si="2"/>
        <v>0</v>
      </c>
      <c r="V67" s="5">
        <f t="shared" si="33"/>
        <v>0</v>
      </c>
      <c r="W67" s="5">
        <f t="shared" si="3"/>
        <v>0</v>
      </c>
      <c r="X67" s="5">
        <f t="shared" si="4"/>
        <v>0</v>
      </c>
      <c r="Y67" s="5">
        <f>IF(X67&gt;=Priser!$N$6,Priser!$O$6,IF(X67&gt;=Priser!$N$5,Priser!$O$5,IF(X67&gt;=Priser!$N$4,Priser!$O$4,Priser!$O$3)))</f>
        <v>0</v>
      </c>
      <c r="Z67" s="5">
        <f>Y67*SUMIFS(Priser!$L$3:$L$14,Priser!$A$3:$A$14,$BL67)*V67</f>
        <v>0</v>
      </c>
      <c r="AA67" s="5">
        <f t="shared" si="5"/>
        <v>0</v>
      </c>
      <c r="AB67" s="5">
        <f>IF(AA67&gt;=Priser!$P$6,Priser!$Q$6,IF(AA67&gt;=Priser!$P$5,Priser!$Q$5,IF(AA67&gt;=Priser!$P$4,Priser!$Q$4,Priser!$Q$3)))</f>
        <v>0</v>
      </c>
      <c r="AC67" s="5">
        <f>AB67*SUMIFS(Priser!$L$3:$L$14,Priser!$A$3:$A$14,$BL67)*W67</f>
        <v>0</v>
      </c>
      <c r="AE67" s="5"/>
      <c r="AG67" s="5">
        <f t="shared" si="6"/>
        <v>0</v>
      </c>
      <c r="AH67" s="5">
        <f t="shared" si="7"/>
        <v>0</v>
      </c>
      <c r="AI67" s="5">
        <f t="shared" si="8"/>
        <v>0</v>
      </c>
      <c r="AJ67" s="5">
        <f t="shared" si="9"/>
        <v>0</v>
      </c>
      <c r="AK67" s="5">
        <f t="shared" si="10"/>
        <v>0</v>
      </c>
      <c r="AL67" s="5">
        <f t="shared" si="11"/>
        <v>0</v>
      </c>
      <c r="AM67" s="5">
        <f t="shared" si="12"/>
        <v>0</v>
      </c>
      <c r="AN67" s="5">
        <f t="shared" si="13"/>
        <v>0</v>
      </c>
      <c r="AO67" s="5">
        <f t="shared" si="14"/>
        <v>0</v>
      </c>
      <c r="AP67" s="5">
        <f t="shared" si="15"/>
        <v>0</v>
      </c>
      <c r="AQ67" s="5">
        <f t="shared" si="16"/>
        <v>0</v>
      </c>
      <c r="AR67" s="5">
        <f t="shared" si="17"/>
        <v>0</v>
      </c>
      <c r="AS67" s="5">
        <f t="shared" si="18"/>
        <v>0</v>
      </c>
      <c r="AT67" s="5">
        <f t="shared" si="19"/>
        <v>0</v>
      </c>
      <c r="AV67" s="5"/>
      <c r="AX67" s="5">
        <f t="shared" si="20"/>
        <v>0</v>
      </c>
      <c r="AY67" s="5">
        <f t="shared" si="21"/>
        <v>0</v>
      </c>
      <c r="AZ67" s="5">
        <f t="shared" si="22"/>
        <v>0</v>
      </c>
      <c r="BA67" s="5">
        <f t="shared" si="23"/>
        <v>0</v>
      </c>
      <c r="BB67" s="5">
        <f t="shared" si="24"/>
        <v>0</v>
      </c>
      <c r="BC67" s="5">
        <f t="shared" si="25"/>
        <v>0</v>
      </c>
      <c r="BD67" s="5">
        <f t="shared" si="26"/>
        <v>0</v>
      </c>
      <c r="BE67" s="5">
        <f t="shared" si="27"/>
        <v>0</v>
      </c>
      <c r="BF67" s="5"/>
      <c r="BI67">
        <f>IF(Förbrukning!F66="",Förbrukning!E66,0)/IF(Förbrukning!$B$3=Listor!$B$5,F67,1)</f>
        <v>0</v>
      </c>
      <c r="BJ67">
        <f>Förbrukning!F66/IF(Förbrukning!$B$3=Listor!$B$5,F67,1)</f>
        <v>0</v>
      </c>
      <c r="BL67">
        <f t="shared" si="28"/>
        <v>12</v>
      </c>
      <c r="BM67">
        <f t="shared" si="31"/>
        <v>4</v>
      </c>
      <c r="BN67" s="5">
        <f>Indata!$B$6</f>
        <v>0</v>
      </c>
    </row>
    <row r="68" spans="1:66" x14ac:dyDescent="0.2">
      <c r="A68" s="7"/>
      <c r="B68" s="5"/>
      <c r="C68" s="5"/>
      <c r="D68" s="4">
        <f t="shared" si="32"/>
        <v>46359</v>
      </c>
      <c r="E68" s="62">
        <f t="shared" si="29"/>
        <v>0</v>
      </c>
      <c r="F68">
        <f>24+SUMIFS(Listor!$C$22:$C$23,Listor!$B$22:$B$23,Uttag!D68)</f>
        <v>24</v>
      </c>
      <c r="G68" s="5">
        <f t="shared" si="30"/>
        <v>0</v>
      </c>
      <c r="H68" s="5"/>
      <c r="I68" s="206">
        <f>Förbrukning!H67</f>
        <v>0</v>
      </c>
      <c r="J68" s="93"/>
      <c r="K68" s="132"/>
      <c r="L68" s="133"/>
      <c r="N68" s="5">
        <f t="shared" ref="N68:N131" si="34">BE68</f>
        <v>0</v>
      </c>
      <c r="P68" s="5">
        <f>I68*SUMIFS(Priser!$L$3:$L$14,Priser!$A$3:$A$14,BL68)</f>
        <v>0</v>
      </c>
      <c r="Q68" s="5">
        <f t="shared" si="1"/>
        <v>0</v>
      </c>
      <c r="R68" s="5"/>
      <c r="U68" s="5">
        <f t="shared" si="2"/>
        <v>0</v>
      </c>
      <c r="V68" s="5">
        <f t="shared" si="33"/>
        <v>0</v>
      </c>
      <c r="W68" s="5">
        <f t="shared" si="3"/>
        <v>0</v>
      </c>
      <c r="X68" s="5">
        <f t="shared" si="4"/>
        <v>0</v>
      </c>
      <c r="Y68" s="5">
        <f>IF(X68&gt;=Priser!$N$6,Priser!$O$6,IF(X68&gt;=Priser!$N$5,Priser!$O$5,IF(X68&gt;=Priser!$N$4,Priser!$O$4,Priser!$O$3)))</f>
        <v>0</v>
      </c>
      <c r="Z68" s="5">
        <f>Y68*SUMIFS(Priser!$L$3:$L$14,Priser!$A$3:$A$14,$BL68)*V68</f>
        <v>0</v>
      </c>
      <c r="AA68" s="5">
        <f t="shared" si="5"/>
        <v>0</v>
      </c>
      <c r="AB68" s="5">
        <f>IF(AA68&gt;=Priser!$P$6,Priser!$Q$6,IF(AA68&gt;=Priser!$P$5,Priser!$Q$5,IF(AA68&gt;=Priser!$P$4,Priser!$Q$4,Priser!$Q$3)))</f>
        <v>0</v>
      </c>
      <c r="AC68" s="5">
        <f>AB68*SUMIFS(Priser!$L$3:$L$14,Priser!$A$3:$A$14,$BL68)*W68</f>
        <v>0</v>
      </c>
      <c r="AE68" s="5"/>
      <c r="AG68" s="5">
        <f t="shared" si="6"/>
        <v>0</v>
      </c>
      <c r="AH68" s="5">
        <f t="shared" si="7"/>
        <v>0</v>
      </c>
      <c r="AI68" s="5">
        <f t="shared" si="8"/>
        <v>0</v>
      </c>
      <c r="AJ68" s="5">
        <f t="shared" si="9"/>
        <v>0</v>
      </c>
      <c r="AK68" s="5">
        <f t="shared" si="10"/>
        <v>0</v>
      </c>
      <c r="AL68" s="5">
        <f t="shared" si="11"/>
        <v>0</v>
      </c>
      <c r="AM68" s="5">
        <f t="shared" si="12"/>
        <v>0</v>
      </c>
      <c r="AN68" s="5">
        <f t="shared" si="13"/>
        <v>0</v>
      </c>
      <c r="AO68" s="5">
        <f t="shared" si="14"/>
        <v>0</v>
      </c>
      <c r="AP68" s="5">
        <f t="shared" si="15"/>
        <v>0</v>
      </c>
      <c r="AQ68" s="5">
        <f t="shared" si="16"/>
        <v>0</v>
      </c>
      <c r="AR68" s="5">
        <f t="shared" si="17"/>
        <v>0</v>
      </c>
      <c r="AS68" s="5">
        <f t="shared" si="18"/>
        <v>0</v>
      </c>
      <c r="AT68" s="5">
        <f t="shared" si="19"/>
        <v>0</v>
      </c>
      <c r="AV68" s="5"/>
      <c r="AX68" s="5">
        <f t="shared" si="20"/>
        <v>0</v>
      </c>
      <c r="AY68" s="5">
        <f t="shared" si="21"/>
        <v>0</v>
      </c>
      <c r="AZ68" s="5">
        <f t="shared" si="22"/>
        <v>0</v>
      </c>
      <c r="BA68" s="5">
        <f t="shared" si="23"/>
        <v>0</v>
      </c>
      <c r="BB68" s="5">
        <f t="shared" si="24"/>
        <v>0</v>
      </c>
      <c r="BC68" s="5">
        <f t="shared" si="25"/>
        <v>0</v>
      </c>
      <c r="BD68" s="5">
        <f t="shared" si="26"/>
        <v>0</v>
      </c>
      <c r="BE68" s="5">
        <f t="shared" si="27"/>
        <v>0</v>
      </c>
      <c r="BF68" s="5"/>
      <c r="BI68">
        <f>IF(Förbrukning!F67="",Förbrukning!E67,0)/IF(Förbrukning!$B$3=Listor!$B$5,F68,1)</f>
        <v>0</v>
      </c>
      <c r="BJ68">
        <f>Förbrukning!F67/IF(Förbrukning!$B$3=Listor!$B$5,F68,1)</f>
        <v>0</v>
      </c>
      <c r="BL68">
        <f t="shared" si="28"/>
        <v>12</v>
      </c>
      <c r="BM68">
        <f t="shared" si="31"/>
        <v>4</v>
      </c>
      <c r="BN68" s="5">
        <f>Indata!$B$6</f>
        <v>0</v>
      </c>
    </row>
    <row r="69" spans="1:66" x14ac:dyDescent="0.2">
      <c r="A69" s="7"/>
      <c r="B69" s="5"/>
      <c r="C69" s="5"/>
      <c r="D69" s="4">
        <f t="shared" si="32"/>
        <v>46360</v>
      </c>
      <c r="E69" s="62">
        <f t="shared" si="29"/>
        <v>0</v>
      </c>
      <c r="F69">
        <f>24+SUMIFS(Listor!$C$22:$C$23,Listor!$B$22:$B$23,Uttag!D69)</f>
        <v>24</v>
      </c>
      <c r="G69" s="5">
        <f t="shared" si="30"/>
        <v>0</v>
      </c>
      <c r="H69" s="5"/>
      <c r="I69" s="206">
        <f>Förbrukning!H68</f>
        <v>0</v>
      </c>
      <c r="J69" s="93"/>
      <c r="K69" s="132"/>
      <c r="L69" s="133"/>
      <c r="N69" s="5">
        <f t="shared" si="34"/>
        <v>0</v>
      </c>
      <c r="P69" s="5">
        <f>I69*SUMIFS(Priser!$L$3:$L$14,Priser!$A$3:$A$14,BL69)</f>
        <v>0</v>
      </c>
      <c r="Q69" s="5">
        <f t="shared" ref="Q69:Q132" si="35">Z69+AC69</f>
        <v>0</v>
      </c>
      <c r="R69" s="5"/>
      <c r="U69" s="5">
        <f t="shared" ref="U69:U132" si="36">MAX(G69-BE69,0)</f>
        <v>0</v>
      </c>
      <c r="V69" s="5">
        <f t="shared" si="33"/>
        <v>0</v>
      </c>
      <c r="W69" s="5">
        <f t="shared" ref="W69:W132" si="37">MAX(G69-BN69,0)</f>
        <v>0</v>
      </c>
      <c r="X69" s="5">
        <f t="shared" si="4"/>
        <v>0</v>
      </c>
      <c r="Y69" s="5">
        <f>IF(X69&gt;=Priser!$N$6,Priser!$O$6,IF(X69&gt;=Priser!$N$5,Priser!$O$5,IF(X69&gt;=Priser!$N$4,Priser!$O$4,Priser!$O$3)))</f>
        <v>0</v>
      </c>
      <c r="Z69" s="5">
        <f>Y69*SUMIFS(Priser!$L$3:$L$14,Priser!$A$3:$A$14,$BL69)*V69</f>
        <v>0</v>
      </c>
      <c r="AA69" s="5">
        <f t="shared" si="5"/>
        <v>0</v>
      </c>
      <c r="AB69" s="5">
        <f>IF(AA69&gt;=Priser!$P$6,Priser!$Q$6,IF(AA69&gt;=Priser!$P$5,Priser!$Q$5,IF(AA69&gt;=Priser!$P$4,Priser!$Q$4,Priser!$Q$3)))</f>
        <v>0</v>
      </c>
      <c r="AC69" s="5">
        <f>AB69*SUMIFS(Priser!$L$3:$L$14,Priser!$A$3:$A$14,$BL69)*W69</f>
        <v>0</v>
      </c>
      <c r="AE69" s="5"/>
      <c r="AG69" s="5">
        <f t="shared" ref="AG69:AG132" si="38">IF(AND((K69-SUM(AH69:AM69)&gt;0),(AN69-(K69-SUM(AH69:AM69))&gt;0)),K69-SUM(AH69:AM69),IF((K69-SUM(AH69:AM69))&gt;0,AN69,0))</f>
        <v>0</v>
      </c>
      <c r="AH69" s="5">
        <f t="shared" ref="AH69:AH132" si="39">IF(AND((K69-SUM(AI69:AM69)&gt;0),(AO69-(K69-SUM(AI69:AM69))&gt;0)),K69-SUM(AI69:AM69),IF((K69-SUM(AI69:AM69))&gt;0,AO69,0))</f>
        <v>0</v>
      </c>
      <c r="AI69" s="5">
        <f t="shared" ref="AI69:AI132" si="40">IF(AND((K69-SUM(AJ69:AM69)&gt;0),(AP69-(K69-SUM(AJ69:AM69))&gt;0)),K69-SUM(AJ69:AM69),IF((K69-SUM(AJ69:AM69))&gt;0,AP69,0))</f>
        <v>0</v>
      </c>
      <c r="AJ69" s="5">
        <f t="shared" ref="AJ69:AJ132" si="41">IF(AND((K69-SUM(AK69:AM69)&gt;0),(AQ69-(K69-SUM(AK69:AM69))&gt;0)),K69-SUM(AK69:AM69),IF((K69-SUM(AK69:AM69))&gt;0,AQ69,0))</f>
        <v>0</v>
      </c>
      <c r="AK69" s="5">
        <f t="shared" ref="AK69:AK132" si="42">IF(AND((K69-SUM(AL69:AM69)&gt;0),(AR69-(K69-SUM(AL69:AM69))&gt;0)),K69-SUM(AL69:AM69),IF((K69-SUM(AL69:AM69))&gt;0,AR69,0))</f>
        <v>0</v>
      </c>
      <c r="AL69" s="5">
        <f t="shared" ref="AL69:AL132" si="43">IF(AND((K69-AM69)&gt;0,(AS69-(K69-AM69))&gt;0),(K69-AM69),IF((K69-AM69)&gt;0,AS69,0))</f>
        <v>0</v>
      </c>
      <c r="AM69" s="5">
        <f t="shared" ref="AM69:AM132" si="44">IF(AND(I69&gt;0,(I69-K69)&gt;0),K69,I69)</f>
        <v>0</v>
      </c>
      <c r="AN69" s="5">
        <f t="shared" ref="AN69:AN132" si="45">B$8</f>
        <v>0</v>
      </c>
      <c r="AO69" s="5">
        <f t="shared" ref="AO69:AO132" si="46">IF(OR(BL69=10,BL69=11,BL69=12,BL69=1,BL69=2,BL69=3,BL69=4),B$9,$B$12)</f>
        <v>0</v>
      </c>
      <c r="AP69" s="5">
        <f t="shared" ref="AP69:AP132" si="47">IF(OR(BL69=11,BL69=12,BL69=1,BL69=2,BL69=3),B$10,)</f>
        <v>0</v>
      </c>
      <c r="AQ69" s="5">
        <f t="shared" ref="AQ69:AQ132" si="48">IF(OR(BL69=12,BL69=1,BL69=2),B$11,)</f>
        <v>0</v>
      </c>
      <c r="AR69" s="5">
        <f t="shared" ref="AR69:AR132" si="49">SUMIFS($B$13:$B$16,$C$13:$C$16,BM69)</f>
        <v>0</v>
      </c>
      <c r="AS69" s="5">
        <f t="shared" ref="AS69:AS132" si="50">SUMIFS($B$18:$B$29,$C$18:$C$29,BL69)</f>
        <v>0</v>
      </c>
      <c r="AT69" s="5">
        <f t="shared" ref="AT69:AT132" si="51">L69+I69</f>
        <v>0</v>
      </c>
      <c r="AV69" s="5"/>
      <c r="AX69" s="5">
        <f t="shared" ref="AX69:AX132" si="52">MAX(AN69-AG69,0)</f>
        <v>0</v>
      </c>
      <c r="AY69" s="5">
        <f t="shared" ref="AY69:AY132" si="53">MAX(AO69-AH69,0)</f>
        <v>0</v>
      </c>
      <c r="AZ69" s="5">
        <f t="shared" ref="AZ69:AZ132" si="54">MAX(AP69-AI69,0)</f>
        <v>0</v>
      </c>
      <c r="BA69" s="5">
        <f t="shared" ref="BA69:BA132" si="55">MAX(AQ69-AJ69,0)</f>
        <v>0</v>
      </c>
      <c r="BB69" s="5">
        <f t="shared" ref="BB69:BB132" si="56">MAX(AR69-AK69,0)</f>
        <v>0</v>
      </c>
      <c r="BC69" s="5">
        <f t="shared" ref="BC69:BC132" si="57">MAX(AS69-AL69,0)</f>
        <v>0</v>
      </c>
      <c r="BD69" s="5">
        <f t="shared" ref="BD69:BD132" si="58">MAX(AT69-AM69,0)</f>
        <v>0</v>
      </c>
      <c r="BE69" s="5">
        <f t="shared" ref="BE69:BE132" si="59">SUM(AX69:BD69)</f>
        <v>0</v>
      </c>
      <c r="BF69" s="5"/>
      <c r="BI69">
        <f>IF(Förbrukning!F68="",Förbrukning!E68,0)/IF(Förbrukning!$B$3=Listor!$B$5,F69,1)</f>
        <v>0</v>
      </c>
      <c r="BJ69">
        <f>Förbrukning!F68/IF(Förbrukning!$B$3=Listor!$B$5,F69,1)</f>
        <v>0</v>
      </c>
      <c r="BL69">
        <f t="shared" ref="BL69:BL132" si="60">MONTH(D69)</f>
        <v>12</v>
      </c>
      <c r="BM69">
        <f t="shared" si="31"/>
        <v>4</v>
      </c>
      <c r="BN69" s="5">
        <f>Indata!$B$6</f>
        <v>0</v>
      </c>
    </row>
    <row r="70" spans="1:66" x14ac:dyDescent="0.2">
      <c r="A70" s="7"/>
      <c r="B70" s="5"/>
      <c r="C70" s="5"/>
      <c r="D70" s="4">
        <f t="shared" si="32"/>
        <v>46361</v>
      </c>
      <c r="E70" s="62">
        <f t="shared" ref="E70:E133" si="61">F70*G70</f>
        <v>0</v>
      </c>
      <c r="F70">
        <f>24+SUMIFS(Listor!$C$22:$C$23,Listor!$B$22:$B$23,Uttag!D70)</f>
        <v>24</v>
      </c>
      <c r="G70" s="5">
        <f t="shared" ref="G70:G133" si="62">SUM(BI70:BJ70)</f>
        <v>0</v>
      </c>
      <c r="H70" s="5"/>
      <c r="I70" s="206">
        <f>Förbrukning!H69</f>
        <v>0</v>
      </c>
      <c r="J70" s="93"/>
      <c r="K70" s="132"/>
      <c r="L70" s="133"/>
      <c r="N70" s="5">
        <f t="shared" si="34"/>
        <v>0</v>
      </c>
      <c r="P70" s="5">
        <f>I70*SUMIFS(Priser!$L$3:$L$14,Priser!$A$3:$A$14,BL70)</f>
        <v>0</v>
      </c>
      <c r="Q70" s="5">
        <f t="shared" si="35"/>
        <v>0</v>
      </c>
      <c r="R70" s="5"/>
      <c r="U70" s="5">
        <f t="shared" si="36"/>
        <v>0</v>
      </c>
      <c r="V70" s="5">
        <f t="shared" ref="V70:V133" si="63">U70-W70</f>
        <v>0</v>
      </c>
      <c r="W70" s="5">
        <f t="shared" si="37"/>
        <v>0</v>
      </c>
      <c r="X70" s="5">
        <f t="shared" ref="X70:X133" si="64">COUNTIFS(V70,"&gt;0")+IF(BL70=BL69,X69,0)</f>
        <v>0</v>
      </c>
      <c r="Y70" s="5">
        <f>IF(X70&gt;=Priser!$N$6,Priser!$O$6,IF(X70&gt;=Priser!$N$5,Priser!$O$5,IF(X70&gt;=Priser!$N$4,Priser!$O$4,Priser!$O$3)))</f>
        <v>0</v>
      </c>
      <c r="Z70" s="5">
        <f>Y70*SUMIFS(Priser!$L$3:$L$14,Priser!$A$3:$A$14,$BL70)*V70</f>
        <v>0</v>
      </c>
      <c r="AA70" s="5">
        <f t="shared" ref="AA70:AA133" si="65">COUNTIFS(W70,"&gt;0")+IF(BL70=BL69,AA69,0)</f>
        <v>0</v>
      </c>
      <c r="AB70" s="5">
        <f>IF(AA70&gt;=Priser!$P$6,Priser!$Q$6,IF(AA70&gt;=Priser!$P$5,Priser!$Q$5,IF(AA70&gt;=Priser!$P$4,Priser!$Q$4,Priser!$Q$3)))</f>
        <v>0</v>
      </c>
      <c r="AC70" s="5">
        <f>AB70*SUMIFS(Priser!$L$3:$L$14,Priser!$A$3:$A$14,$BL70)*W70</f>
        <v>0</v>
      </c>
      <c r="AE70" s="5"/>
      <c r="AG70" s="5">
        <f t="shared" si="38"/>
        <v>0</v>
      </c>
      <c r="AH70" s="5">
        <f t="shared" si="39"/>
        <v>0</v>
      </c>
      <c r="AI70" s="5">
        <f t="shared" si="40"/>
        <v>0</v>
      </c>
      <c r="AJ70" s="5">
        <f t="shared" si="41"/>
        <v>0</v>
      </c>
      <c r="AK70" s="5">
        <f t="shared" si="42"/>
        <v>0</v>
      </c>
      <c r="AL70" s="5">
        <f t="shared" si="43"/>
        <v>0</v>
      </c>
      <c r="AM70" s="5">
        <f t="shared" si="44"/>
        <v>0</v>
      </c>
      <c r="AN70" s="5">
        <f t="shared" si="45"/>
        <v>0</v>
      </c>
      <c r="AO70" s="5">
        <f t="shared" si="46"/>
        <v>0</v>
      </c>
      <c r="AP70" s="5">
        <f t="shared" si="47"/>
        <v>0</v>
      </c>
      <c r="AQ70" s="5">
        <f t="shared" si="48"/>
        <v>0</v>
      </c>
      <c r="AR70" s="5">
        <f t="shared" si="49"/>
        <v>0</v>
      </c>
      <c r="AS70" s="5">
        <f t="shared" si="50"/>
        <v>0</v>
      </c>
      <c r="AT70" s="5">
        <f t="shared" si="51"/>
        <v>0</v>
      </c>
      <c r="AV70" s="5"/>
      <c r="AX70" s="5">
        <f t="shared" si="52"/>
        <v>0</v>
      </c>
      <c r="AY70" s="5">
        <f t="shared" si="53"/>
        <v>0</v>
      </c>
      <c r="AZ70" s="5">
        <f t="shared" si="54"/>
        <v>0</v>
      </c>
      <c r="BA70" s="5">
        <f t="shared" si="55"/>
        <v>0</v>
      </c>
      <c r="BB70" s="5">
        <f t="shared" si="56"/>
        <v>0</v>
      </c>
      <c r="BC70" s="5">
        <f t="shared" si="57"/>
        <v>0</v>
      </c>
      <c r="BD70" s="5">
        <f t="shared" si="58"/>
        <v>0</v>
      </c>
      <c r="BE70" s="5">
        <f t="shared" si="59"/>
        <v>0</v>
      </c>
      <c r="BF70" s="5"/>
      <c r="BI70">
        <f>IF(Förbrukning!F69="",Förbrukning!E69,0)/IF(Förbrukning!$B$3=Listor!$B$5,F70,1)</f>
        <v>0</v>
      </c>
      <c r="BJ70">
        <f>Förbrukning!F69/IF(Förbrukning!$B$3=Listor!$B$5,F70,1)</f>
        <v>0</v>
      </c>
      <c r="BL70">
        <f t="shared" si="60"/>
        <v>12</v>
      </c>
      <c r="BM70">
        <f t="shared" ref="BM70:BM133" si="66">ROUNDUP(BL70/3,0)</f>
        <v>4</v>
      </c>
      <c r="BN70" s="5">
        <f>Indata!$B$6</f>
        <v>0</v>
      </c>
    </row>
    <row r="71" spans="1:66" x14ac:dyDescent="0.2">
      <c r="A71" s="7"/>
      <c r="B71" s="5"/>
      <c r="C71" s="5"/>
      <c r="D71" s="4">
        <f t="shared" ref="D71:D134" si="67">D70+1</f>
        <v>46362</v>
      </c>
      <c r="E71" s="62">
        <f t="shared" si="61"/>
        <v>0</v>
      </c>
      <c r="F71">
        <f>24+SUMIFS(Listor!$C$22:$C$23,Listor!$B$22:$B$23,Uttag!D71)</f>
        <v>24</v>
      </c>
      <c r="G71" s="5">
        <f t="shared" si="62"/>
        <v>0</v>
      </c>
      <c r="H71" s="5"/>
      <c r="I71" s="206">
        <f>Förbrukning!H70</f>
        <v>0</v>
      </c>
      <c r="J71" s="93"/>
      <c r="K71" s="132"/>
      <c r="L71" s="133"/>
      <c r="N71" s="5">
        <f t="shared" si="34"/>
        <v>0</v>
      </c>
      <c r="P71" s="5">
        <f>I71*SUMIFS(Priser!$L$3:$L$14,Priser!$A$3:$A$14,BL71)</f>
        <v>0</v>
      </c>
      <c r="Q71" s="5">
        <f t="shared" si="35"/>
        <v>0</v>
      </c>
      <c r="R71" s="5"/>
      <c r="U71" s="5">
        <f t="shared" si="36"/>
        <v>0</v>
      </c>
      <c r="V71" s="5">
        <f t="shared" si="63"/>
        <v>0</v>
      </c>
      <c r="W71" s="5">
        <f t="shared" si="37"/>
        <v>0</v>
      </c>
      <c r="X71" s="5">
        <f t="shared" si="64"/>
        <v>0</v>
      </c>
      <c r="Y71" s="5">
        <f>IF(X71&gt;=Priser!$N$6,Priser!$O$6,IF(X71&gt;=Priser!$N$5,Priser!$O$5,IF(X71&gt;=Priser!$N$4,Priser!$O$4,Priser!$O$3)))</f>
        <v>0</v>
      </c>
      <c r="Z71" s="5">
        <f>Y71*SUMIFS(Priser!$L$3:$L$14,Priser!$A$3:$A$14,$BL71)*V71</f>
        <v>0</v>
      </c>
      <c r="AA71" s="5">
        <f t="shared" si="65"/>
        <v>0</v>
      </c>
      <c r="AB71" s="5">
        <f>IF(AA71&gt;=Priser!$P$6,Priser!$Q$6,IF(AA71&gt;=Priser!$P$5,Priser!$Q$5,IF(AA71&gt;=Priser!$P$4,Priser!$Q$4,Priser!$Q$3)))</f>
        <v>0</v>
      </c>
      <c r="AC71" s="5">
        <f>AB71*SUMIFS(Priser!$L$3:$L$14,Priser!$A$3:$A$14,$BL71)*W71</f>
        <v>0</v>
      </c>
      <c r="AE71" s="5"/>
      <c r="AG71" s="5">
        <f t="shared" si="38"/>
        <v>0</v>
      </c>
      <c r="AH71" s="5">
        <f t="shared" si="39"/>
        <v>0</v>
      </c>
      <c r="AI71" s="5">
        <f t="shared" si="40"/>
        <v>0</v>
      </c>
      <c r="AJ71" s="5">
        <f t="shared" si="41"/>
        <v>0</v>
      </c>
      <c r="AK71" s="5">
        <f t="shared" si="42"/>
        <v>0</v>
      </c>
      <c r="AL71" s="5">
        <f t="shared" si="43"/>
        <v>0</v>
      </c>
      <c r="AM71" s="5">
        <f t="shared" si="44"/>
        <v>0</v>
      </c>
      <c r="AN71" s="5">
        <f t="shared" si="45"/>
        <v>0</v>
      </c>
      <c r="AO71" s="5">
        <f t="shared" si="46"/>
        <v>0</v>
      </c>
      <c r="AP71" s="5">
        <f t="shared" si="47"/>
        <v>0</v>
      </c>
      <c r="AQ71" s="5">
        <f t="shared" si="48"/>
        <v>0</v>
      </c>
      <c r="AR71" s="5">
        <f t="shared" si="49"/>
        <v>0</v>
      </c>
      <c r="AS71" s="5">
        <f t="shared" si="50"/>
        <v>0</v>
      </c>
      <c r="AT71" s="5">
        <f t="shared" si="51"/>
        <v>0</v>
      </c>
      <c r="AV71" s="5"/>
      <c r="AX71" s="5">
        <f t="shared" si="52"/>
        <v>0</v>
      </c>
      <c r="AY71" s="5">
        <f t="shared" si="53"/>
        <v>0</v>
      </c>
      <c r="AZ71" s="5">
        <f t="shared" si="54"/>
        <v>0</v>
      </c>
      <c r="BA71" s="5">
        <f t="shared" si="55"/>
        <v>0</v>
      </c>
      <c r="BB71" s="5">
        <f t="shared" si="56"/>
        <v>0</v>
      </c>
      <c r="BC71" s="5">
        <f t="shared" si="57"/>
        <v>0</v>
      </c>
      <c r="BD71" s="5">
        <f t="shared" si="58"/>
        <v>0</v>
      </c>
      <c r="BE71" s="5">
        <f t="shared" si="59"/>
        <v>0</v>
      </c>
      <c r="BF71" s="5"/>
      <c r="BI71">
        <f>IF(Förbrukning!F70="",Förbrukning!E70,0)/IF(Förbrukning!$B$3=Listor!$B$5,F71,1)</f>
        <v>0</v>
      </c>
      <c r="BJ71">
        <f>Förbrukning!F70/IF(Förbrukning!$B$3=Listor!$B$5,F71,1)</f>
        <v>0</v>
      </c>
      <c r="BL71">
        <f t="shared" si="60"/>
        <v>12</v>
      </c>
      <c r="BM71">
        <f t="shared" si="66"/>
        <v>4</v>
      </c>
      <c r="BN71" s="5">
        <f>Indata!$B$6</f>
        <v>0</v>
      </c>
    </row>
    <row r="72" spans="1:66" x14ac:dyDescent="0.2">
      <c r="A72" s="7"/>
      <c r="B72" s="5"/>
      <c r="C72" s="5"/>
      <c r="D72" s="4">
        <f t="shared" si="67"/>
        <v>46363</v>
      </c>
      <c r="E72" s="62">
        <f t="shared" si="61"/>
        <v>0</v>
      </c>
      <c r="F72">
        <f>24+SUMIFS(Listor!$C$22:$C$23,Listor!$B$22:$B$23,Uttag!D72)</f>
        <v>24</v>
      </c>
      <c r="G72" s="5">
        <f t="shared" si="62"/>
        <v>0</v>
      </c>
      <c r="H72" s="5"/>
      <c r="I72" s="206">
        <f>Förbrukning!H71</f>
        <v>0</v>
      </c>
      <c r="J72" s="93"/>
      <c r="K72" s="132"/>
      <c r="L72" s="133"/>
      <c r="N72" s="5">
        <f t="shared" si="34"/>
        <v>0</v>
      </c>
      <c r="P72" s="5">
        <f>I72*SUMIFS(Priser!$L$3:$L$14,Priser!$A$3:$A$14,BL72)</f>
        <v>0</v>
      </c>
      <c r="Q72" s="5">
        <f t="shared" si="35"/>
        <v>0</v>
      </c>
      <c r="R72" s="5"/>
      <c r="U72" s="5">
        <f t="shared" si="36"/>
        <v>0</v>
      </c>
      <c r="V72" s="5">
        <f t="shared" si="63"/>
        <v>0</v>
      </c>
      <c r="W72" s="5">
        <f t="shared" si="37"/>
        <v>0</v>
      </c>
      <c r="X72" s="5">
        <f t="shared" si="64"/>
        <v>0</v>
      </c>
      <c r="Y72" s="5">
        <f>IF(X72&gt;=Priser!$N$6,Priser!$O$6,IF(X72&gt;=Priser!$N$5,Priser!$O$5,IF(X72&gt;=Priser!$N$4,Priser!$O$4,Priser!$O$3)))</f>
        <v>0</v>
      </c>
      <c r="Z72" s="5">
        <f>Y72*SUMIFS(Priser!$L$3:$L$14,Priser!$A$3:$A$14,$BL72)*V72</f>
        <v>0</v>
      </c>
      <c r="AA72" s="5">
        <f t="shared" si="65"/>
        <v>0</v>
      </c>
      <c r="AB72" s="5">
        <f>IF(AA72&gt;=Priser!$P$6,Priser!$Q$6,IF(AA72&gt;=Priser!$P$5,Priser!$Q$5,IF(AA72&gt;=Priser!$P$4,Priser!$Q$4,Priser!$Q$3)))</f>
        <v>0</v>
      </c>
      <c r="AC72" s="5">
        <f>AB72*SUMIFS(Priser!$L$3:$L$14,Priser!$A$3:$A$14,$BL72)*W72</f>
        <v>0</v>
      </c>
      <c r="AE72" s="5"/>
      <c r="AG72" s="5">
        <f t="shared" si="38"/>
        <v>0</v>
      </c>
      <c r="AH72" s="5">
        <f t="shared" si="39"/>
        <v>0</v>
      </c>
      <c r="AI72" s="5">
        <f t="shared" si="40"/>
        <v>0</v>
      </c>
      <c r="AJ72" s="5">
        <f t="shared" si="41"/>
        <v>0</v>
      </c>
      <c r="AK72" s="5">
        <f t="shared" si="42"/>
        <v>0</v>
      </c>
      <c r="AL72" s="5">
        <f t="shared" si="43"/>
        <v>0</v>
      </c>
      <c r="AM72" s="5">
        <f t="shared" si="44"/>
        <v>0</v>
      </c>
      <c r="AN72" s="5">
        <f t="shared" si="45"/>
        <v>0</v>
      </c>
      <c r="AO72" s="5">
        <f t="shared" si="46"/>
        <v>0</v>
      </c>
      <c r="AP72" s="5">
        <f t="shared" si="47"/>
        <v>0</v>
      </c>
      <c r="AQ72" s="5">
        <f t="shared" si="48"/>
        <v>0</v>
      </c>
      <c r="AR72" s="5">
        <f t="shared" si="49"/>
        <v>0</v>
      </c>
      <c r="AS72" s="5">
        <f t="shared" si="50"/>
        <v>0</v>
      </c>
      <c r="AT72" s="5">
        <f t="shared" si="51"/>
        <v>0</v>
      </c>
      <c r="AV72" s="5"/>
      <c r="AX72" s="5">
        <f t="shared" si="52"/>
        <v>0</v>
      </c>
      <c r="AY72" s="5">
        <f t="shared" si="53"/>
        <v>0</v>
      </c>
      <c r="AZ72" s="5">
        <f t="shared" si="54"/>
        <v>0</v>
      </c>
      <c r="BA72" s="5">
        <f t="shared" si="55"/>
        <v>0</v>
      </c>
      <c r="BB72" s="5">
        <f t="shared" si="56"/>
        <v>0</v>
      </c>
      <c r="BC72" s="5">
        <f t="shared" si="57"/>
        <v>0</v>
      </c>
      <c r="BD72" s="5">
        <f t="shared" si="58"/>
        <v>0</v>
      </c>
      <c r="BE72" s="5">
        <f t="shared" si="59"/>
        <v>0</v>
      </c>
      <c r="BF72" s="5"/>
      <c r="BI72">
        <f>IF(Förbrukning!F71="",Förbrukning!E71,0)/IF(Förbrukning!$B$3=Listor!$B$5,F72,1)</f>
        <v>0</v>
      </c>
      <c r="BJ72">
        <f>Förbrukning!F71/IF(Förbrukning!$B$3=Listor!$B$5,F72,1)</f>
        <v>0</v>
      </c>
      <c r="BL72">
        <f t="shared" si="60"/>
        <v>12</v>
      </c>
      <c r="BM72">
        <f t="shared" si="66"/>
        <v>4</v>
      </c>
      <c r="BN72" s="5">
        <f>Indata!$B$6</f>
        <v>0</v>
      </c>
    </row>
    <row r="73" spans="1:66" x14ac:dyDescent="0.2">
      <c r="D73" s="4">
        <f t="shared" si="67"/>
        <v>46364</v>
      </c>
      <c r="E73" s="62">
        <f t="shared" si="61"/>
        <v>0</v>
      </c>
      <c r="F73">
        <f>24+SUMIFS(Listor!$C$22:$C$23,Listor!$B$22:$B$23,Uttag!D73)</f>
        <v>24</v>
      </c>
      <c r="G73" s="5">
        <f t="shared" si="62"/>
        <v>0</v>
      </c>
      <c r="H73" s="5"/>
      <c r="I73" s="206">
        <f>Förbrukning!H72</f>
        <v>0</v>
      </c>
      <c r="J73" s="93"/>
      <c r="K73" s="132"/>
      <c r="L73" s="133"/>
      <c r="N73" s="5">
        <f t="shared" si="34"/>
        <v>0</v>
      </c>
      <c r="P73" s="5">
        <f>I73*SUMIFS(Priser!$L$3:$L$14,Priser!$A$3:$A$14,BL73)</f>
        <v>0</v>
      </c>
      <c r="Q73" s="5">
        <f t="shared" si="35"/>
        <v>0</v>
      </c>
      <c r="R73" s="5"/>
      <c r="U73" s="5">
        <f t="shared" si="36"/>
        <v>0</v>
      </c>
      <c r="V73" s="5">
        <f t="shared" si="63"/>
        <v>0</v>
      </c>
      <c r="W73" s="5">
        <f t="shared" si="37"/>
        <v>0</v>
      </c>
      <c r="X73" s="5">
        <f t="shared" si="64"/>
        <v>0</v>
      </c>
      <c r="Y73" s="5">
        <f>IF(X73&gt;=Priser!$N$6,Priser!$O$6,IF(X73&gt;=Priser!$N$5,Priser!$O$5,IF(X73&gt;=Priser!$N$4,Priser!$O$4,Priser!$O$3)))</f>
        <v>0</v>
      </c>
      <c r="Z73" s="5">
        <f>Y73*SUMIFS(Priser!$L$3:$L$14,Priser!$A$3:$A$14,$BL73)*V73</f>
        <v>0</v>
      </c>
      <c r="AA73" s="5">
        <f t="shared" si="65"/>
        <v>0</v>
      </c>
      <c r="AB73" s="5">
        <f>IF(AA73&gt;=Priser!$P$6,Priser!$Q$6,IF(AA73&gt;=Priser!$P$5,Priser!$Q$5,IF(AA73&gt;=Priser!$P$4,Priser!$Q$4,Priser!$Q$3)))</f>
        <v>0</v>
      </c>
      <c r="AC73" s="5">
        <f>AB73*SUMIFS(Priser!$L$3:$L$14,Priser!$A$3:$A$14,$BL73)*W73</f>
        <v>0</v>
      </c>
      <c r="AE73" s="5"/>
      <c r="AG73" s="5">
        <f t="shared" si="38"/>
        <v>0</v>
      </c>
      <c r="AH73" s="5">
        <f t="shared" si="39"/>
        <v>0</v>
      </c>
      <c r="AI73" s="5">
        <f t="shared" si="40"/>
        <v>0</v>
      </c>
      <c r="AJ73" s="5">
        <f t="shared" si="41"/>
        <v>0</v>
      </c>
      <c r="AK73" s="5">
        <f t="shared" si="42"/>
        <v>0</v>
      </c>
      <c r="AL73" s="5">
        <f t="shared" si="43"/>
        <v>0</v>
      </c>
      <c r="AM73" s="5">
        <f t="shared" si="44"/>
        <v>0</v>
      </c>
      <c r="AN73" s="5">
        <f t="shared" si="45"/>
        <v>0</v>
      </c>
      <c r="AO73" s="5">
        <f t="shared" si="46"/>
        <v>0</v>
      </c>
      <c r="AP73" s="5">
        <f t="shared" si="47"/>
        <v>0</v>
      </c>
      <c r="AQ73" s="5">
        <f t="shared" si="48"/>
        <v>0</v>
      </c>
      <c r="AR73" s="5">
        <f t="shared" si="49"/>
        <v>0</v>
      </c>
      <c r="AS73" s="5">
        <f t="shared" si="50"/>
        <v>0</v>
      </c>
      <c r="AT73" s="5">
        <f t="shared" si="51"/>
        <v>0</v>
      </c>
      <c r="AV73" s="5"/>
      <c r="AX73" s="5">
        <f t="shared" si="52"/>
        <v>0</v>
      </c>
      <c r="AY73" s="5">
        <f t="shared" si="53"/>
        <v>0</v>
      </c>
      <c r="AZ73" s="5">
        <f t="shared" si="54"/>
        <v>0</v>
      </c>
      <c r="BA73" s="5">
        <f t="shared" si="55"/>
        <v>0</v>
      </c>
      <c r="BB73" s="5">
        <f t="shared" si="56"/>
        <v>0</v>
      </c>
      <c r="BC73" s="5">
        <f t="shared" si="57"/>
        <v>0</v>
      </c>
      <c r="BD73" s="5">
        <f t="shared" si="58"/>
        <v>0</v>
      </c>
      <c r="BE73" s="5">
        <f t="shared" si="59"/>
        <v>0</v>
      </c>
      <c r="BF73" s="5"/>
      <c r="BI73">
        <f>IF(Förbrukning!F72="",Förbrukning!E72,0)/IF(Förbrukning!$B$3=Listor!$B$5,F73,1)</f>
        <v>0</v>
      </c>
      <c r="BJ73">
        <f>Förbrukning!F72/IF(Förbrukning!$B$3=Listor!$B$5,F73,1)</f>
        <v>0</v>
      </c>
      <c r="BL73">
        <f t="shared" si="60"/>
        <v>12</v>
      </c>
      <c r="BM73">
        <f t="shared" si="66"/>
        <v>4</v>
      </c>
      <c r="BN73" s="5">
        <f>Indata!$B$6</f>
        <v>0</v>
      </c>
    </row>
    <row r="74" spans="1:66" x14ac:dyDescent="0.2">
      <c r="D74" s="4">
        <f t="shared" si="67"/>
        <v>46365</v>
      </c>
      <c r="E74" s="62">
        <f t="shared" si="61"/>
        <v>0</v>
      </c>
      <c r="F74">
        <f>24+SUMIFS(Listor!$C$22:$C$23,Listor!$B$22:$B$23,Uttag!D74)</f>
        <v>24</v>
      </c>
      <c r="G74" s="5">
        <f t="shared" si="62"/>
        <v>0</v>
      </c>
      <c r="H74" s="5"/>
      <c r="I74" s="206">
        <f>Förbrukning!H73</f>
        <v>0</v>
      </c>
      <c r="J74" s="93"/>
      <c r="K74" s="132"/>
      <c r="L74" s="133"/>
      <c r="N74" s="5">
        <f t="shared" si="34"/>
        <v>0</v>
      </c>
      <c r="P74" s="5">
        <f>I74*SUMIFS(Priser!$L$3:$L$14,Priser!$A$3:$A$14,BL74)</f>
        <v>0</v>
      </c>
      <c r="Q74" s="5">
        <f t="shared" si="35"/>
        <v>0</v>
      </c>
      <c r="R74" s="5"/>
      <c r="U74" s="5">
        <f t="shared" si="36"/>
        <v>0</v>
      </c>
      <c r="V74" s="5">
        <f t="shared" si="63"/>
        <v>0</v>
      </c>
      <c r="W74" s="5">
        <f t="shared" si="37"/>
        <v>0</v>
      </c>
      <c r="X74" s="5">
        <f t="shared" si="64"/>
        <v>0</v>
      </c>
      <c r="Y74" s="5">
        <f>IF(X74&gt;=Priser!$N$6,Priser!$O$6,IF(X74&gt;=Priser!$N$5,Priser!$O$5,IF(X74&gt;=Priser!$N$4,Priser!$O$4,Priser!$O$3)))</f>
        <v>0</v>
      </c>
      <c r="Z74" s="5">
        <f>Y74*SUMIFS(Priser!$L$3:$L$14,Priser!$A$3:$A$14,$BL74)*V74</f>
        <v>0</v>
      </c>
      <c r="AA74" s="5">
        <f t="shared" si="65"/>
        <v>0</v>
      </c>
      <c r="AB74" s="5">
        <f>IF(AA74&gt;=Priser!$P$6,Priser!$Q$6,IF(AA74&gt;=Priser!$P$5,Priser!$Q$5,IF(AA74&gt;=Priser!$P$4,Priser!$Q$4,Priser!$Q$3)))</f>
        <v>0</v>
      </c>
      <c r="AC74" s="5">
        <f>AB74*SUMIFS(Priser!$L$3:$L$14,Priser!$A$3:$A$14,$BL74)*W74</f>
        <v>0</v>
      </c>
      <c r="AE74" s="5"/>
      <c r="AG74" s="5">
        <f t="shared" si="38"/>
        <v>0</v>
      </c>
      <c r="AH74" s="5">
        <f t="shared" si="39"/>
        <v>0</v>
      </c>
      <c r="AI74" s="5">
        <f t="shared" si="40"/>
        <v>0</v>
      </c>
      <c r="AJ74" s="5">
        <f t="shared" si="41"/>
        <v>0</v>
      </c>
      <c r="AK74" s="5">
        <f t="shared" si="42"/>
        <v>0</v>
      </c>
      <c r="AL74" s="5">
        <f t="shared" si="43"/>
        <v>0</v>
      </c>
      <c r="AM74" s="5">
        <f t="shared" si="44"/>
        <v>0</v>
      </c>
      <c r="AN74" s="5">
        <f t="shared" si="45"/>
        <v>0</v>
      </c>
      <c r="AO74" s="5">
        <f t="shared" si="46"/>
        <v>0</v>
      </c>
      <c r="AP74" s="5">
        <f t="shared" si="47"/>
        <v>0</v>
      </c>
      <c r="AQ74" s="5">
        <f t="shared" si="48"/>
        <v>0</v>
      </c>
      <c r="AR74" s="5">
        <f t="shared" si="49"/>
        <v>0</v>
      </c>
      <c r="AS74" s="5">
        <f t="shared" si="50"/>
        <v>0</v>
      </c>
      <c r="AT74" s="5">
        <f t="shared" si="51"/>
        <v>0</v>
      </c>
      <c r="AV74" s="5"/>
      <c r="AX74" s="5">
        <f t="shared" si="52"/>
        <v>0</v>
      </c>
      <c r="AY74" s="5">
        <f t="shared" si="53"/>
        <v>0</v>
      </c>
      <c r="AZ74" s="5">
        <f t="shared" si="54"/>
        <v>0</v>
      </c>
      <c r="BA74" s="5">
        <f t="shared" si="55"/>
        <v>0</v>
      </c>
      <c r="BB74" s="5">
        <f t="shared" si="56"/>
        <v>0</v>
      </c>
      <c r="BC74" s="5">
        <f t="shared" si="57"/>
        <v>0</v>
      </c>
      <c r="BD74" s="5">
        <f t="shared" si="58"/>
        <v>0</v>
      </c>
      <c r="BE74" s="5">
        <f t="shared" si="59"/>
        <v>0</v>
      </c>
      <c r="BF74" s="5"/>
      <c r="BI74">
        <f>IF(Förbrukning!F73="",Förbrukning!E73,0)/IF(Förbrukning!$B$3=Listor!$B$5,F74,1)</f>
        <v>0</v>
      </c>
      <c r="BJ74">
        <f>Förbrukning!F73/IF(Förbrukning!$B$3=Listor!$B$5,F74,1)</f>
        <v>0</v>
      </c>
      <c r="BL74">
        <f t="shared" si="60"/>
        <v>12</v>
      </c>
      <c r="BM74">
        <f t="shared" si="66"/>
        <v>4</v>
      </c>
      <c r="BN74" s="5">
        <f>Indata!$B$6</f>
        <v>0</v>
      </c>
    </row>
    <row r="75" spans="1:66" x14ac:dyDescent="0.2">
      <c r="A75" s="6"/>
      <c r="D75" s="4">
        <f t="shared" si="67"/>
        <v>46366</v>
      </c>
      <c r="E75" s="62">
        <f t="shared" si="61"/>
        <v>0</v>
      </c>
      <c r="F75">
        <f>24+SUMIFS(Listor!$C$22:$C$23,Listor!$B$22:$B$23,Uttag!D75)</f>
        <v>24</v>
      </c>
      <c r="G75" s="5">
        <f t="shared" si="62"/>
        <v>0</v>
      </c>
      <c r="H75" s="5"/>
      <c r="I75" s="206">
        <f>Förbrukning!H74</f>
        <v>0</v>
      </c>
      <c r="J75" s="93"/>
      <c r="K75" s="132"/>
      <c r="L75" s="133"/>
      <c r="N75" s="5">
        <f t="shared" si="34"/>
        <v>0</v>
      </c>
      <c r="P75" s="5">
        <f>I75*SUMIFS(Priser!$L$3:$L$14,Priser!$A$3:$A$14,BL75)</f>
        <v>0</v>
      </c>
      <c r="Q75" s="5">
        <f t="shared" si="35"/>
        <v>0</v>
      </c>
      <c r="R75" s="5"/>
      <c r="U75" s="5">
        <f t="shared" si="36"/>
        <v>0</v>
      </c>
      <c r="V75" s="5">
        <f t="shared" si="63"/>
        <v>0</v>
      </c>
      <c r="W75" s="5">
        <f t="shared" si="37"/>
        <v>0</v>
      </c>
      <c r="X75" s="5">
        <f t="shared" si="64"/>
        <v>0</v>
      </c>
      <c r="Y75" s="5">
        <f>IF(X75&gt;=Priser!$N$6,Priser!$O$6,IF(X75&gt;=Priser!$N$5,Priser!$O$5,IF(X75&gt;=Priser!$N$4,Priser!$O$4,Priser!$O$3)))</f>
        <v>0</v>
      </c>
      <c r="Z75" s="5">
        <f>Y75*SUMIFS(Priser!$L$3:$L$14,Priser!$A$3:$A$14,$BL75)*V75</f>
        <v>0</v>
      </c>
      <c r="AA75" s="5">
        <f t="shared" si="65"/>
        <v>0</v>
      </c>
      <c r="AB75" s="5">
        <f>IF(AA75&gt;=Priser!$P$6,Priser!$Q$6,IF(AA75&gt;=Priser!$P$5,Priser!$Q$5,IF(AA75&gt;=Priser!$P$4,Priser!$Q$4,Priser!$Q$3)))</f>
        <v>0</v>
      </c>
      <c r="AC75" s="5">
        <f>AB75*SUMIFS(Priser!$L$3:$L$14,Priser!$A$3:$A$14,$BL75)*W75</f>
        <v>0</v>
      </c>
      <c r="AE75" s="5"/>
      <c r="AG75" s="5">
        <f t="shared" si="38"/>
        <v>0</v>
      </c>
      <c r="AH75" s="5">
        <f t="shared" si="39"/>
        <v>0</v>
      </c>
      <c r="AI75" s="5">
        <f t="shared" si="40"/>
        <v>0</v>
      </c>
      <c r="AJ75" s="5">
        <f t="shared" si="41"/>
        <v>0</v>
      </c>
      <c r="AK75" s="5">
        <f t="shared" si="42"/>
        <v>0</v>
      </c>
      <c r="AL75" s="5">
        <f t="shared" si="43"/>
        <v>0</v>
      </c>
      <c r="AM75" s="5">
        <f t="shared" si="44"/>
        <v>0</v>
      </c>
      <c r="AN75" s="5">
        <f t="shared" si="45"/>
        <v>0</v>
      </c>
      <c r="AO75" s="5">
        <f t="shared" si="46"/>
        <v>0</v>
      </c>
      <c r="AP75" s="5">
        <f t="shared" si="47"/>
        <v>0</v>
      </c>
      <c r="AQ75" s="5">
        <f t="shared" si="48"/>
        <v>0</v>
      </c>
      <c r="AR75" s="5">
        <f t="shared" si="49"/>
        <v>0</v>
      </c>
      <c r="AS75" s="5">
        <f t="shared" si="50"/>
        <v>0</v>
      </c>
      <c r="AT75" s="5">
        <f t="shared" si="51"/>
        <v>0</v>
      </c>
      <c r="AV75" s="5"/>
      <c r="AX75" s="5">
        <f t="shared" si="52"/>
        <v>0</v>
      </c>
      <c r="AY75" s="5">
        <f t="shared" si="53"/>
        <v>0</v>
      </c>
      <c r="AZ75" s="5">
        <f t="shared" si="54"/>
        <v>0</v>
      </c>
      <c r="BA75" s="5">
        <f t="shared" si="55"/>
        <v>0</v>
      </c>
      <c r="BB75" s="5">
        <f t="shared" si="56"/>
        <v>0</v>
      </c>
      <c r="BC75" s="5">
        <f t="shared" si="57"/>
        <v>0</v>
      </c>
      <c r="BD75" s="5">
        <f t="shared" si="58"/>
        <v>0</v>
      </c>
      <c r="BE75" s="5">
        <f t="shared" si="59"/>
        <v>0</v>
      </c>
      <c r="BF75" s="5"/>
      <c r="BI75">
        <f>IF(Förbrukning!F74="",Förbrukning!E74,0)/IF(Förbrukning!$B$3=Listor!$B$5,F75,1)</f>
        <v>0</v>
      </c>
      <c r="BJ75">
        <f>Förbrukning!F74/IF(Förbrukning!$B$3=Listor!$B$5,F75,1)</f>
        <v>0</v>
      </c>
      <c r="BL75">
        <f t="shared" si="60"/>
        <v>12</v>
      </c>
      <c r="BM75">
        <f t="shared" si="66"/>
        <v>4</v>
      </c>
      <c r="BN75" s="5">
        <f>Indata!$B$6</f>
        <v>0</v>
      </c>
    </row>
    <row r="76" spans="1:66" x14ac:dyDescent="0.2">
      <c r="A76" s="7"/>
      <c r="B76" s="5"/>
      <c r="C76" s="5"/>
      <c r="D76" s="4">
        <f t="shared" si="67"/>
        <v>46367</v>
      </c>
      <c r="E76" s="62">
        <f t="shared" si="61"/>
        <v>0</v>
      </c>
      <c r="F76">
        <f>24+SUMIFS(Listor!$C$22:$C$23,Listor!$B$22:$B$23,Uttag!D76)</f>
        <v>24</v>
      </c>
      <c r="G76" s="5">
        <f t="shared" si="62"/>
        <v>0</v>
      </c>
      <c r="H76" s="5"/>
      <c r="I76" s="206">
        <f>Förbrukning!H75</f>
        <v>0</v>
      </c>
      <c r="J76" s="93"/>
      <c r="K76" s="132"/>
      <c r="L76" s="133"/>
      <c r="N76" s="5">
        <f t="shared" si="34"/>
        <v>0</v>
      </c>
      <c r="P76" s="5">
        <f>I76*SUMIFS(Priser!$L$3:$L$14,Priser!$A$3:$A$14,BL76)</f>
        <v>0</v>
      </c>
      <c r="Q76" s="5">
        <f t="shared" si="35"/>
        <v>0</v>
      </c>
      <c r="R76" s="5"/>
      <c r="U76" s="5">
        <f t="shared" si="36"/>
        <v>0</v>
      </c>
      <c r="V76" s="5">
        <f t="shared" si="63"/>
        <v>0</v>
      </c>
      <c r="W76" s="5">
        <f t="shared" si="37"/>
        <v>0</v>
      </c>
      <c r="X76" s="5">
        <f t="shared" si="64"/>
        <v>0</v>
      </c>
      <c r="Y76" s="5">
        <f>IF(X76&gt;=Priser!$N$6,Priser!$O$6,IF(X76&gt;=Priser!$N$5,Priser!$O$5,IF(X76&gt;=Priser!$N$4,Priser!$O$4,Priser!$O$3)))</f>
        <v>0</v>
      </c>
      <c r="Z76" s="5">
        <f>Y76*SUMIFS(Priser!$L$3:$L$14,Priser!$A$3:$A$14,$BL76)*V76</f>
        <v>0</v>
      </c>
      <c r="AA76" s="5">
        <f t="shared" si="65"/>
        <v>0</v>
      </c>
      <c r="AB76" s="5">
        <f>IF(AA76&gt;=Priser!$P$6,Priser!$Q$6,IF(AA76&gt;=Priser!$P$5,Priser!$Q$5,IF(AA76&gt;=Priser!$P$4,Priser!$Q$4,Priser!$Q$3)))</f>
        <v>0</v>
      </c>
      <c r="AC76" s="5">
        <f>AB76*SUMIFS(Priser!$L$3:$L$14,Priser!$A$3:$A$14,$BL76)*W76</f>
        <v>0</v>
      </c>
      <c r="AE76" s="5"/>
      <c r="AG76" s="5">
        <f t="shared" si="38"/>
        <v>0</v>
      </c>
      <c r="AH76" s="5">
        <f t="shared" si="39"/>
        <v>0</v>
      </c>
      <c r="AI76" s="5">
        <f t="shared" si="40"/>
        <v>0</v>
      </c>
      <c r="AJ76" s="5">
        <f t="shared" si="41"/>
        <v>0</v>
      </c>
      <c r="AK76" s="5">
        <f t="shared" si="42"/>
        <v>0</v>
      </c>
      <c r="AL76" s="5">
        <f t="shared" si="43"/>
        <v>0</v>
      </c>
      <c r="AM76" s="5">
        <f t="shared" si="44"/>
        <v>0</v>
      </c>
      <c r="AN76" s="5">
        <f t="shared" si="45"/>
        <v>0</v>
      </c>
      <c r="AO76" s="5">
        <f t="shared" si="46"/>
        <v>0</v>
      </c>
      <c r="AP76" s="5">
        <f t="shared" si="47"/>
        <v>0</v>
      </c>
      <c r="AQ76" s="5">
        <f t="shared" si="48"/>
        <v>0</v>
      </c>
      <c r="AR76" s="5">
        <f t="shared" si="49"/>
        <v>0</v>
      </c>
      <c r="AS76" s="5">
        <f t="shared" si="50"/>
        <v>0</v>
      </c>
      <c r="AT76" s="5">
        <f t="shared" si="51"/>
        <v>0</v>
      </c>
      <c r="AV76" s="5"/>
      <c r="AX76" s="5">
        <f t="shared" si="52"/>
        <v>0</v>
      </c>
      <c r="AY76" s="5">
        <f t="shared" si="53"/>
        <v>0</v>
      </c>
      <c r="AZ76" s="5">
        <f t="shared" si="54"/>
        <v>0</v>
      </c>
      <c r="BA76" s="5">
        <f t="shared" si="55"/>
        <v>0</v>
      </c>
      <c r="BB76" s="5">
        <f t="shared" si="56"/>
        <v>0</v>
      </c>
      <c r="BC76" s="5">
        <f t="shared" si="57"/>
        <v>0</v>
      </c>
      <c r="BD76" s="5">
        <f t="shared" si="58"/>
        <v>0</v>
      </c>
      <c r="BE76" s="5">
        <f t="shared" si="59"/>
        <v>0</v>
      </c>
      <c r="BF76" s="5"/>
      <c r="BI76">
        <f>IF(Förbrukning!F75="",Förbrukning!E75,0)/IF(Förbrukning!$B$3=Listor!$B$5,F76,1)</f>
        <v>0</v>
      </c>
      <c r="BJ76">
        <f>Förbrukning!F75/IF(Förbrukning!$B$3=Listor!$B$5,F76,1)</f>
        <v>0</v>
      </c>
      <c r="BL76">
        <f t="shared" si="60"/>
        <v>12</v>
      </c>
      <c r="BM76">
        <f t="shared" si="66"/>
        <v>4</v>
      </c>
      <c r="BN76" s="5">
        <f>Indata!$B$6</f>
        <v>0</v>
      </c>
    </row>
    <row r="77" spans="1:66" x14ac:dyDescent="0.2">
      <c r="A77" s="7"/>
      <c r="B77" s="5"/>
      <c r="C77" s="5"/>
      <c r="D77" s="4">
        <f t="shared" si="67"/>
        <v>46368</v>
      </c>
      <c r="E77" s="62">
        <f t="shared" si="61"/>
        <v>0</v>
      </c>
      <c r="F77">
        <f>24+SUMIFS(Listor!$C$22:$C$23,Listor!$B$22:$B$23,Uttag!D77)</f>
        <v>24</v>
      </c>
      <c r="G77" s="5">
        <f t="shared" si="62"/>
        <v>0</v>
      </c>
      <c r="H77" s="5"/>
      <c r="I77" s="206">
        <f>Förbrukning!H76</f>
        <v>0</v>
      </c>
      <c r="J77" s="93"/>
      <c r="K77" s="132"/>
      <c r="L77" s="133"/>
      <c r="N77" s="5">
        <f t="shared" si="34"/>
        <v>0</v>
      </c>
      <c r="P77" s="5">
        <f>I77*SUMIFS(Priser!$L$3:$L$14,Priser!$A$3:$A$14,BL77)</f>
        <v>0</v>
      </c>
      <c r="Q77" s="5">
        <f t="shared" si="35"/>
        <v>0</v>
      </c>
      <c r="R77" s="5"/>
      <c r="U77" s="5">
        <f t="shared" si="36"/>
        <v>0</v>
      </c>
      <c r="V77" s="5">
        <f t="shared" si="63"/>
        <v>0</v>
      </c>
      <c r="W77" s="5">
        <f t="shared" si="37"/>
        <v>0</v>
      </c>
      <c r="X77" s="5">
        <f t="shared" si="64"/>
        <v>0</v>
      </c>
      <c r="Y77" s="5">
        <f>IF(X77&gt;=Priser!$N$6,Priser!$O$6,IF(X77&gt;=Priser!$N$5,Priser!$O$5,IF(X77&gt;=Priser!$N$4,Priser!$O$4,Priser!$O$3)))</f>
        <v>0</v>
      </c>
      <c r="Z77" s="5">
        <f>Y77*SUMIFS(Priser!$L$3:$L$14,Priser!$A$3:$A$14,$BL77)*V77</f>
        <v>0</v>
      </c>
      <c r="AA77" s="5">
        <f t="shared" si="65"/>
        <v>0</v>
      </c>
      <c r="AB77" s="5">
        <f>IF(AA77&gt;=Priser!$P$6,Priser!$Q$6,IF(AA77&gt;=Priser!$P$5,Priser!$Q$5,IF(AA77&gt;=Priser!$P$4,Priser!$Q$4,Priser!$Q$3)))</f>
        <v>0</v>
      </c>
      <c r="AC77" s="5">
        <f>AB77*SUMIFS(Priser!$L$3:$L$14,Priser!$A$3:$A$14,$BL77)*W77</f>
        <v>0</v>
      </c>
      <c r="AE77" s="5"/>
      <c r="AG77" s="5">
        <f t="shared" si="38"/>
        <v>0</v>
      </c>
      <c r="AH77" s="5">
        <f t="shared" si="39"/>
        <v>0</v>
      </c>
      <c r="AI77" s="5">
        <f t="shared" si="40"/>
        <v>0</v>
      </c>
      <c r="AJ77" s="5">
        <f t="shared" si="41"/>
        <v>0</v>
      </c>
      <c r="AK77" s="5">
        <f t="shared" si="42"/>
        <v>0</v>
      </c>
      <c r="AL77" s="5">
        <f t="shared" si="43"/>
        <v>0</v>
      </c>
      <c r="AM77" s="5">
        <f t="shared" si="44"/>
        <v>0</v>
      </c>
      <c r="AN77" s="5">
        <f t="shared" si="45"/>
        <v>0</v>
      </c>
      <c r="AO77" s="5">
        <f t="shared" si="46"/>
        <v>0</v>
      </c>
      <c r="AP77" s="5">
        <f t="shared" si="47"/>
        <v>0</v>
      </c>
      <c r="AQ77" s="5">
        <f t="shared" si="48"/>
        <v>0</v>
      </c>
      <c r="AR77" s="5">
        <f t="shared" si="49"/>
        <v>0</v>
      </c>
      <c r="AS77" s="5">
        <f t="shared" si="50"/>
        <v>0</v>
      </c>
      <c r="AT77" s="5">
        <f t="shared" si="51"/>
        <v>0</v>
      </c>
      <c r="AV77" s="5"/>
      <c r="AX77" s="5">
        <f t="shared" si="52"/>
        <v>0</v>
      </c>
      <c r="AY77" s="5">
        <f t="shared" si="53"/>
        <v>0</v>
      </c>
      <c r="AZ77" s="5">
        <f t="shared" si="54"/>
        <v>0</v>
      </c>
      <c r="BA77" s="5">
        <f t="shared" si="55"/>
        <v>0</v>
      </c>
      <c r="BB77" s="5">
        <f t="shared" si="56"/>
        <v>0</v>
      </c>
      <c r="BC77" s="5">
        <f t="shared" si="57"/>
        <v>0</v>
      </c>
      <c r="BD77" s="5">
        <f t="shared" si="58"/>
        <v>0</v>
      </c>
      <c r="BE77" s="5">
        <f t="shared" si="59"/>
        <v>0</v>
      </c>
      <c r="BF77" s="5"/>
      <c r="BI77">
        <f>IF(Förbrukning!F76="",Förbrukning!E76,0)/IF(Förbrukning!$B$3=Listor!$B$5,F77,1)</f>
        <v>0</v>
      </c>
      <c r="BJ77">
        <f>Förbrukning!F76/IF(Förbrukning!$B$3=Listor!$B$5,F77,1)</f>
        <v>0</v>
      </c>
      <c r="BL77">
        <f t="shared" si="60"/>
        <v>12</v>
      </c>
      <c r="BM77">
        <f t="shared" si="66"/>
        <v>4</v>
      </c>
      <c r="BN77" s="5">
        <f>Indata!$B$6</f>
        <v>0</v>
      </c>
    </row>
    <row r="78" spans="1:66" x14ac:dyDescent="0.2">
      <c r="A78" s="7"/>
      <c r="B78" s="5"/>
      <c r="C78" s="5"/>
      <c r="D78" s="4">
        <f t="shared" si="67"/>
        <v>46369</v>
      </c>
      <c r="E78" s="62">
        <f t="shared" si="61"/>
        <v>0</v>
      </c>
      <c r="F78">
        <f>24+SUMIFS(Listor!$C$22:$C$23,Listor!$B$22:$B$23,Uttag!D78)</f>
        <v>24</v>
      </c>
      <c r="G78" s="5">
        <f t="shared" si="62"/>
        <v>0</v>
      </c>
      <c r="H78" s="5"/>
      <c r="I78" s="206">
        <f>Förbrukning!H77</f>
        <v>0</v>
      </c>
      <c r="J78" s="93"/>
      <c r="K78" s="132"/>
      <c r="L78" s="133"/>
      <c r="N78" s="5">
        <f t="shared" si="34"/>
        <v>0</v>
      </c>
      <c r="P78" s="5">
        <f>I78*SUMIFS(Priser!$L$3:$L$14,Priser!$A$3:$A$14,BL78)</f>
        <v>0</v>
      </c>
      <c r="Q78" s="5">
        <f t="shared" si="35"/>
        <v>0</v>
      </c>
      <c r="R78" s="5"/>
      <c r="U78" s="5">
        <f t="shared" si="36"/>
        <v>0</v>
      </c>
      <c r="V78" s="5">
        <f t="shared" si="63"/>
        <v>0</v>
      </c>
      <c r="W78" s="5">
        <f t="shared" si="37"/>
        <v>0</v>
      </c>
      <c r="X78" s="5">
        <f t="shared" si="64"/>
        <v>0</v>
      </c>
      <c r="Y78" s="5">
        <f>IF(X78&gt;=Priser!$N$6,Priser!$O$6,IF(X78&gt;=Priser!$N$5,Priser!$O$5,IF(X78&gt;=Priser!$N$4,Priser!$O$4,Priser!$O$3)))</f>
        <v>0</v>
      </c>
      <c r="Z78" s="5">
        <f>Y78*SUMIFS(Priser!$L$3:$L$14,Priser!$A$3:$A$14,$BL78)*V78</f>
        <v>0</v>
      </c>
      <c r="AA78" s="5">
        <f t="shared" si="65"/>
        <v>0</v>
      </c>
      <c r="AB78" s="5">
        <f>IF(AA78&gt;=Priser!$P$6,Priser!$Q$6,IF(AA78&gt;=Priser!$P$5,Priser!$Q$5,IF(AA78&gt;=Priser!$P$4,Priser!$Q$4,Priser!$Q$3)))</f>
        <v>0</v>
      </c>
      <c r="AC78" s="5">
        <f>AB78*SUMIFS(Priser!$L$3:$L$14,Priser!$A$3:$A$14,$BL78)*W78</f>
        <v>0</v>
      </c>
      <c r="AE78" s="5"/>
      <c r="AG78" s="5">
        <f t="shared" si="38"/>
        <v>0</v>
      </c>
      <c r="AH78" s="5">
        <f t="shared" si="39"/>
        <v>0</v>
      </c>
      <c r="AI78" s="5">
        <f t="shared" si="40"/>
        <v>0</v>
      </c>
      <c r="AJ78" s="5">
        <f t="shared" si="41"/>
        <v>0</v>
      </c>
      <c r="AK78" s="5">
        <f t="shared" si="42"/>
        <v>0</v>
      </c>
      <c r="AL78" s="5">
        <f t="shared" si="43"/>
        <v>0</v>
      </c>
      <c r="AM78" s="5">
        <f t="shared" si="44"/>
        <v>0</v>
      </c>
      <c r="AN78" s="5">
        <f t="shared" si="45"/>
        <v>0</v>
      </c>
      <c r="AO78" s="5">
        <f t="shared" si="46"/>
        <v>0</v>
      </c>
      <c r="AP78" s="5">
        <f t="shared" si="47"/>
        <v>0</v>
      </c>
      <c r="AQ78" s="5">
        <f t="shared" si="48"/>
        <v>0</v>
      </c>
      <c r="AR78" s="5">
        <f t="shared" si="49"/>
        <v>0</v>
      </c>
      <c r="AS78" s="5">
        <f t="shared" si="50"/>
        <v>0</v>
      </c>
      <c r="AT78" s="5">
        <f t="shared" si="51"/>
        <v>0</v>
      </c>
      <c r="AV78" s="5"/>
      <c r="AX78" s="5">
        <f t="shared" si="52"/>
        <v>0</v>
      </c>
      <c r="AY78" s="5">
        <f t="shared" si="53"/>
        <v>0</v>
      </c>
      <c r="AZ78" s="5">
        <f t="shared" si="54"/>
        <v>0</v>
      </c>
      <c r="BA78" s="5">
        <f t="shared" si="55"/>
        <v>0</v>
      </c>
      <c r="BB78" s="5">
        <f t="shared" si="56"/>
        <v>0</v>
      </c>
      <c r="BC78" s="5">
        <f t="shared" si="57"/>
        <v>0</v>
      </c>
      <c r="BD78" s="5">
        <f t="shared" si="58"/>
        <v>0</v>
      </c>
      <c r="BE78" s="5">
        <f t="shared" si="59"/>
        <v>0</v>
      </c>
      <c r="BF78" s="5"/>
      <c r="BI78">
        <f>IF(Förbrukning!F77="",Förbrukning!E77,0)/IF(Förbrukning!$B$3=Listor!$B$5,F78,1)</f>
        <v>0</v>
      </c>
      <c r="BJ78">
        <f>Förbrukning!F77/IF(Förbrukning!$B$3=Listor!$B$5,F78,1)</f>
        <v>0</v>
      </c>
      <c r="BL78">
        <f t="shared" si="60"/>
        <v>12</v>
      </c>
      <c r="BM78">
        <f t="shared" si="66"/>
        <v>4</v>
      </c>
      <c r="BN78" s="5">
        <f>Indata!$B$6</f>
        <v>0</v>
      </c>
    </row>
    <row r="79" spans="1:66" x14ac:dyDescent="0.2">
      <c r="A79" s="7"/>
      <c r="B79" s="5"/>
      <c r="C79" s="5"/>
      <c r="D79" s="4">
        <f t="shared" si="67"/>
        <v>46370</v>
      </c>
      <c r="E79" s="62">
        <f t="shared" si="61"/>
        <v>0</v>
      </c>
      <c r="F79">
        <f>24+SUMIFS(Listor!$C$22:$C$23,Listor!$B$22:$B$23,Uttag!D79)</f>
        <v>24</v>
      </c>
      <c r="G79" s="5">
        <f t="shared" si="62"/>
        <v>0</v>
      </c>
      <c r="H79" s="5"/>
      <c r="I79" s="206">
        <f>Förbrukning!H78</f>
        <v>0</v>
      </c>
      <c r="J79" s="93"/>
      <c r="K79" s="132"/>
      <c r="L79" s="133"/>
      <c r="N79" s="5">
        <f t="shared" si="34"/>
        <v>0</v>
      </c>
      <c r="P79" s="5">
        <f>I79*SUMIFS(Priser!$L$3:$L$14,Priser!$A$3:$A$14,BL79)</f>
        <v>0</v>
      </c>
      <c r="Q79" s="5">
        <f t="shared" si="35"/>
        <v>0</v>
      </c>
      <c r="R79" s="5"/>
      <c r="U79" s="5">
        <f t="shared" si="36"/>
        <v>0</v>
      </c>
      <c r="V79" s="5">
        <f t="shared" si="63"/>
        <v>0</v>
      </c>
      <c r="W79" s="5">
        <f t="shared" si="37"/>
        <v>0</v>
      </c>
      <c r="X79" s="5">
        <f t="shared" si="64"/>
        <v>0</v>
      </c>
      <c r="Y79" s="5">
        <f>IF(X79&gt;=Priser!$N$6,Priser!$O$6,IF(X79&gt;=Priser!$N$5,Priser!$O$5,IF(X79&gt;=Priser!$N$4,Priser!$O$4,Priser!$O$3)))</f>
        <v>0</v>
      </c>
      <c r="Z79" s="5">
        <f>Y79*SUMIFS(Priser!$L$3:$L$14,Priser!$A$3:$A$14,$BL79)*V79</f>
        <v>0</v>
      </c>
      <c r="AA79" s="5">
        <f t="shared" si="65"/>
        <v>0</v>
      </c>
      <c r="AB79" s="5">
        <f>IF(AA79&gt;=Priser!$P$6,Priser!$Q$6,IF(AA79&gt;=Priser!$P$5,Priser!$Q$5,IF(AA79&gt;=Priser!$P$4,Priser!$Q$4,Priser!$Q$3)))</f>
        <v>0</v>
      </c>
      <c r="AC79" s="5">
        <f>AB79*SUMIFS(Priser!$L$3:$L$14,Priser!$A$3:$A$14,$BL79)*W79</f>
        <v>0</v>
      </c>
      <c r="AE79" s="5"/>
      <c r="AG79" s="5">
        <f t="shared" si="38"/>
        <v>0</v>
      </c>
      <c r="AH79" s="5">
        <f t="shared" si="39"/>
        <v>0</v>
      </c>
      <c r="AI79" s="5">
        <f t="shared" si="40"/>
        <v>0</v>
      </c>
      <c r="AJ79" s="5">
        <f t="shared" si="41"/>
        <v>0</v>
      </c>
      <c r="AK79" s="5">
        <f t="shared" si="42"/>
        <v>0</v>
      </c>
      <c r="AL79" s="5">
        <f t="shared" si="43"/>
        <v>0</v>
      </c>
      <c r="AM79" s="5">
        <f t="shared" si="44"/>
        <v>0</v>
      </c>
      <c r="AN79" s="5">
        <f t="shared" si="45"/>
        <v>0</v>
      </c>
      <c r="AO79" s="5">
        <f t="shared" si="46"/>
        <v>0</v>
      </c>
      <c r="AP79" s="5">
        <f t="shared" si="47"/>
        <v>0</v>
      </c>
      <c r="AQ79" s="5">
        <f t="shared" si="48"/>
        <v>0</v>
      </c>
      <c r="AR79" s="5">
        <f t="shared" si="49"/>
        <v>0</v>
      </c>
      <c r="AS79" s="5">
        <f t="shared" si="50"/>
        <v>0</v>
      </c>
      <c r="AT79" s="5">
        <f t="shared" si="51"/>
        <v>0</v>
      </c>
      <c r="AV79" s="5"/>
      <c r="AX79" s="5">
        <f t="shared" si="52"/>
        <v>0</v>
      </c>
      <c r="AY79" s="5">
        <f t="shared" si="53"/>
        <v>0</v>
      </c>
      <c r="AZ79" s="5">
        <f t="shared" si="54"/>
        <v>0</v>
      </c>
      <c r="BA79" s="5">
        <f t="shared" si="55"/>
        <v>0</v>
      </c>
      <c r="BB79" s="5">
        <f t="shared" si="56"/>
        <v>0</v>
      </c>
      <c r="BC79" s="5">
        <f t="shared" si="57"/>
        <v>0</v>
      </c>
      <c r="BD79" s="5">
        <f t="shared" si="58"/>
        <v>0</v>
      </c>
      <c r="BE79" s="5">
        <f t="shared" si="59"/>
        <v>0</v>
      </c>
      <c r="BF79" s="5"/>
      <c r="BI79">
        <f>IF(Förbrukning!F78="",Förbrukning!E78,0)/IF(Förbrukning!$B$3=Listor!$B$5,F79,1)</f>
        <v>0</v>
      </c>
      <c r="BJ79">
        <f>Förbrukning!F78/IF(Förbrukning!$B$3=Listor!$B$5,F79,1)</f>
        <v>0</v>
      </c>
      <c r="BL79">
        <f t="shared" si="60"/>
        <v>12</v>
      </c>
      <c r="BM79">
        <f t="shared" si="66"/>
        <v>4</v>
      </c>
      <c r="BN79" s="5">
        <f>Indata!$B$6</f>
        <v>0</v>
      </c>
    </row>
    <row r="80" spans="1:66" x14ac:dyDescent="0.2">
      <c r="A80" s="7"/>
      <c r="B80" s="5"/>
      <c r="C80" s="5"/>
      <c r="D80" s="4">
        <f t="shared" si="67"/>
        <v>46371</v>
      </c>
      <c r="E80" s="62">
        <f t="shared" si="61"/>
        <v>0</v>
      </c>
      <c r="F80">
        <f>24+SUMIFS(Listor!$C$22:$C$23,Listor!$B$22:$B$23,Uttag!D80)</f>
        <v>24</v>
      </c>
      <c r="G80" s="5">
        <f t="shared" si="62"/>
        <v>0</v>
      </c>
      <c r="H80" s="5"/>
      <c r="I80" s="206">
        <f>Förbrukning!H79</f>
        <v>0</v>
      </c>
      <c r="J80" s="93"/>
      <c r="K80" s="132"/>
      <c r="L80" s="133"/>
      <c r="N80" s="5">
        <f t="shared" si="34"/>
        <v>0</v>
      </c>
      <c r="P80" s="5">
        <f>I80*SUMIFS(Priser!$L$3:$L$14,Priser!$A$3:$A$14,BL80)</f>
        <v>0</v>
      </c>
      <c r="Q80" s="5">
        <f t="shared" si="35"/>
        <v>0</v>
      </c>
      <c r="R80" s="5"/>
      <c r="U80" s="5">
        <f t="shared" si="36"/>
        <v>0</v>
      </c>
      <c r="V80" s="5">
        <f t="shared" si="63"/>
        <v>0</v>
      </c>
      <c r="W80" s="5">
        <f t="shared" si="37"/>
        <v>0</v>
      </c>
      <c r="X80" s="5">
        <f t="shared" si="64"/>
        <v>0</v>
      </c>
      <c r="Y80" s="5">
        <f>IF(X80&gt;=Priser!$N$6,Priser!$O$6,IF(X80&gt;=Priser!$N$5,Priser!$O$5,IF(X80&gt;=Priser!$N$4,Priser!$O$4,Priser!$O$3)))</f>
        <v>0</v>
      </c>
      <c r="Z80" s="5">
        <f>Y80*SUMIFS(Priser!$L$3:$L$14,Priser!$A$3:$A$14,$BL80)*V80</f>
        <v>0</v>
      </c>
      <c r="AA80" s="5">
        <f t="shared" si="65"/>
        <v>0</v>
      </c>
      <c r="AB80" s="5">
        <f>IF(AA80&gt;=Priser!$P$6,Priser!$Q$6,IF(AA80&gt;=Priser!$P$5,Priser!$Q$5,IF(AA80&gt;=Priser!$P$4,Priser!$Q$4,Priser!$Q$3)))</f>
        <v>0</v>
      </c>
      <c r="AC80" s="5">
        <f>AB80*SUMIFS(Priser!$L$3:$L$14,Priser!$A$3:$A$14,$BL80)*W80</f>
        <v>0</v>
      </c>
      <c r="AE80" s="5"/>
      <c r="AG80" s="5">
        <f t="shared" si="38"/>
        <v>0</v>
      </c>
      <c r="AH80" s="5">
        <f t="shared" si="39"/>
        <v>0</v>
      </c>
      <c r="AI80" s="5">
        <f t="shared" si="40"/>
        <v>0</v>
      </c>
      <c r="AJ80" s="5">
        <f t="shared" si="41"/>
        <v>0</v>
      </c>
      <c r="AK80" s="5">
        <f t="shared" si="42"/>
        <v>0</v>
      </c>
      <c r="AL80" s="5">
        <f t="shared" si="43"/>
        <v>0</v>
      </c>
      <c r="AM80" s="5">
        <f t="shared" si="44"/>
        <v>0</v>
      </c>
      <c r="AN80" s="5">
        <f t="shared" si="45"/>
        <v>0</v>
      </c>
      <c r="AO80" s="5">
        <f t="shared" si="46"/>
        <v>0</v>
      </c>
      <c r="AP80" s="5">
        <f t="shared" si="47"/>
        <v>0</v>
      </c>
      <c r="AQ80" s="5">
        <f t="shared" si="48"/>
        <v>0</v>
      </c>
      <c r="AR80" s="5">
        <f t="shared" si="49"/>
        <v>0</v>
      </c>
      <c r="AS80" s="5">
        <f t="shared" si="50"/>
        <v>0</v>
      </c>
      <c r="AT80" s="5">
        <f t="shared" si="51"/>
        <v>0</v>
      </c>
      <c r="AV80" s="5"/>
      <c r="AX80" s="5">
        <f t="shared" si="52"/>
        <v>0</v>
      </c>
      <c r="AY80" s="5">
        <f t="shared" si="53"/>
        <v>0</v>
      </c>
      <c r="AZ80" s="5">
        <f t="shared" si="54"/>
        <v>0</v>
      </c>
      <c r="BA80" s="5">
        <f t="shared" si="55"/>
        <v>0</v>
      </c>
      <c r="BB80" s="5">
        <f t="shared" si="56"/>
        <v>0</v>
      </c>
      <c r="BC80" s="5">
        <f t="shared" si="57"/>
        <v>0</v>
      </c>
      <c r="BD80" s="5">
        <f t="shared" si="58"/>
        <v>0</v>
      </c>
      <c r="BE80" s="5">
        <f t="shared" si="59"/>
        <v>0</v>
      </c>
      <c r="BF80" s="5"/>
      <c r="BI80">
        <f>IF(Förbrukning!F79="",Förbrukning!E79,0)/IF(Förbrukning!$B$3=Listor!$B$5,F80,1)</f>
        <v>0</v>
      </c>
      <c r="BJ80">
        <f>Förbrukning!F79/IF(Förbrukning!$B$3=Listor!$B$5,F80,1)</f>
        <v>0</v>
      </c>
      <c r="BL80">
        <f t="shared" si="60"/>
        <v>12</v>
      </c>
      <c r="BM80">
        <f t="shared" si="66"/>
        <v>4</v>
      </c>
      <c r="BN80" s="5">
        <f>Indata!$B$6</f>
        <v>0</v>
      </c>
    </row>
    <row r="81" spans="1:66" x14ac:dyDescent="0.2">
      <c r="A81" s="7"/>
      <c r="B81" s="5"/>
      <c r="C81" s="5"/>
      <c r="D81" s="4">
        <f t="shared" si="67"/>
        <v>46372</v>
      </c>
      <c r="E81" s="62">
        <f t="shared" si="61"/>
        <v>0</v>
      </c>
      <c r="F81">
        <f>24+SUMIFS(Listor!$C$22:$C$23,Listor!$B$22:$B$23,Uttag!D81)</f>
        <v>24</v>
      </c>
      <c r="G81" s="5">
        <f t="shared" si="62"/>
        <v>0</v>
      </c>
      <c r="H81" s="5"/>
      <c r="I81" s="206">
        <f>Förbrukning!H80</f>
        <v>0</v>
      </c>
      <c r="J81" s="93"/>
      <c r="K81" s="132"/>
      <c r="L81" s="133"/>
      <c r="N81" s="5">
        <f t="shared" si="34"/>
        <v>0</v>
      </c>
      <c r="P81" s="5">
        <f>I81*SUMIFS(Priser!$L$3:$L$14,Priser!$A$3:$A$14,BL81)</f>
        <v>0</v>
      </c>
      <c r="Q81" s="5">
        <f t="shared" si="35"/>
        <v>0</v>
      </c>
      <c r="R81" s="5"/>
      <c r="U81" s="5">
        <f t="shared" si="36"/>
        <v>0</v>
      </c>
      <c r="V81" s="5">
        <f t="shared" si="63"/>
        <v>0</v>
      </c>
      <c r="W81" s="5">
        <f t="shared" si="37"/>
        <v>0</v>
      </c>
      <c r="X81" s="5">
        <f t="shared" si="64"/>
        <v>0</v>
      </c>
      <c r="Y81" s="5">
        <f>IF(X81&gt;=Priser!$N$6,Priser!$O$6,IF(X81&gt;=Priser!$N$5,Priser!$O$5,IF(X81&gt;=Priser!$N$4,Priser!$O$4,Priser!$O$3)))</f>
        <v>0</v>
      </c>
      <c r="Z81" s="5">
        <f>Y81*SUMIFS(Priser!$L$3:$L$14,Priser!$A$3:$A$14,$BL81)*V81</f>
        <v>0</v>
      </c>
      <c r="AA81" s="5">
        <f t="shared" si="65"/>
        <v>0</v>
      </c>
      <c r="AB81" s="5">
        <f>IF(AA81&gt;=Priser!$P$6,Priser!$Q$6,IF(AA81&gt;=Priser!$P$5,Priser!$Q$5,IF(AA81&gt;=Priser!$P$4,Priser!$Q$4,Priser!$Q$3)))</f>
        <v>0</v>
      </c>
      <c r="AC81" s="5">
        <f>AB81*SUMIFS(Priser!$L$3:$L$14,Priser!$A$3:$A$14,$BL81)*W81</f>
        <v>0</v>
      </c>
      <c r="AE81" s="5"/>
      <c r="AG81" s="5">
        <f t="shared" si="38"/>
        <v>0</v>
      </c>
      <c r="AH81" s="5">
        <f t="shared" si="39"/>
        <v>0</v>
      </c>
      <c r="AI81" s="5">
        <f t="shared" si="40"/>
        <v>0</v>
      </c>
      <c r="AJ81" s="5">
        <f t="shared" si="41"/>
        <v>0</v>
      </c>
      <c r="AK81" s="5">
        <f t="shared" si="42"/>
        <v>0</v>
      </c>
      <c r="AL81" s="5">
        <f t="shared" si="43"/>
        <v>0</v>
      </c>
      <c r="AM81" s="5">
        <f t="shared" si="44"/>
        <v>0</v>
      </c>
      <c r="AN81" s="5">
        <f t="shared" si="45"/>
        <v>0</v>
      </c>
      <c r="AO81" s="5">
        <f t="shared" si="46"/>
        <v>0</v>
      </c>
      <c r="AP81" s="5">
        <f t="shared" si="47"/>
        <v>0</v>
      </c>
      <c r="AQ81" s="5">
        <f t="shared" si="48"/>
        <v>0</v>
      </c>
      <c r="AR81" s="5">
        <f t="shared" si="49"/>
        <v>0</v>
      </c>
      <c r="AS81" s="5">
        <f t="shared" si="50"/>
        <v>0</v>
      </c>
      <c r="AT81" s="5">
        <f t="shared" si="51"/>
        <v>0</v>
      </c>
      <c r="AV81" s="5"/>
      <c r="AX81" s="5">
        <f t="shared" si="52"/>
        <v>0</v>
      </c>
      <c r="AY81" s="5">
        <f t="shared" si="53"/>
        <v>0</v>
      </c>
      <c r="AZ81" s="5">
        <f t="shared" si="54"/>
        <v>0</v>
      </c>
      <c r="BA81" s="5">
        <f t="shared" si="55"/>
        <v>0</v>
      </c>
      <c r="BB81" s="5">
        <f t="shared" si="56"/>
        <v>0</v>
      </c>
      <c r="BC81" s="5">
        <f t="shared" si="57"/>
        <v>0</v>
      </c>
      <c r="BD81" s="5">
        <f t="shared" si="58"/>
        <v>0</v>
      </c>
      <c r="BE81" s="5">
        <f t="shared" si="59"/>
        <v>0</v>
      </c>
      <c r="BF81" s="5"/>
      <c r="BI81">
        <f>IF(Förbrukning!F80="",Förbrukning!E80,0)/IF(Förbrukning!$B$3=Listor!$B$5,F81,1)</f>
        <v>0</v>
      </c>
      <c r="BJ81">
        <f>Förbrukning!F80/IF(Förbrukning!$B$3=Listor!$B$5,F81,1)</f>
        <v>0</v>
      </c>
      <c r="BL81">
        <f t="shared" si="60"/>
        <v>12</v>
      </c>
      <c r="BM81">
        <f t="shared" si="66"/>
        <v>4</v>
      </c>
      <c r="BN81" s="5">
        <f>Indata!$B$6</f>
        <v>0</v>
      </c>
    </row>
    <row r="82" spans="1:66" x14ac:dyDescent="0.2">
      <c r="A82" s="7"/>
      <c r="B82" s="5"/>
      <c r="C82" s="5"/>
      <c r="D82" s="4">
        <f t="shared" si="67"/>
        <v>46373</v>
      </c>
      <c r="E82" s="62">
        <f t="shared" si="61"/>
        <v>0</v>
      </c>
      <c r="F82">
        <f>24+SUMIFS(Listor!$C$22:$C$23,Listor!$B$22:$B$23,Uttag!D82)</f>
        <v>24</v>
      </c>
      <c r="G82" s="5">
        <f t="shared" si="62"/>
        <v>0</v>
      </c>
      <c r="H82" s="5"/>
      <c r="I82" s="206">
        <f>Förbrukning!H81</f>
        <v>0</v>
      </c>
      <c r="J82" s="93"/>
      <c r="K82" s="132"/>
      <c r="L82" s="133"/>
      <c r="N82" s="5">
        <f t="shared" si="34"/>
        <v>0</v>
      </c>
      <c r="P82" s="5">
        <f>I82*SUMIFS(Priser!$L$3:$L$14,Priser!$A$3:$A$14,BL82)</f>
        <v>0</v>
      </c>
      <c r="Q82" s="5">
        <f t="shared" si="35"/>
        <v>0</v>
      </c>
      <c r="R82" s="5"/>
      <c r="U82" s="5">
        <f t="shared" si="36"/>
        <v>0</v>
      </c>
      <c r="V82" s="5">
        <f t="shared" si="63"/>
        <v>0</v>
      </c>
      <c r="W82" s="5">
        <f t="shared" si="37"/>
        <v>0</v>
      </c>
      <c r="X82" s="5">
        <f t="shared" si="64"/>
        <v>0</v>
      </c>
      <c r="Y82" s="5">
        <f>IF(X82&gt;=Priser!$N$6,Priser!$O$6,IF(X82&gt;=Priser!$N$5,Priser!$O$5,IF(X82&gt;=Priser!$N$4,Priser!$O$4,Priser!$O$3)))</f>
        <v>0</v>
      </c>
      <c r="Z82" s="5">
        <f>Y82*SUMIFS(Priser!$L$3:$L$14,Priser!$A$3:$A$14,$BL82)*V82</f>
        <v>0</v>
      </c>
      <c r="AA82" s="5">
        <f t="shared" si="65"/>
        <v>0</v>
      </c>
      <c r="AB82" s="5">
        <f>IF(AA82&gt;=Priser!$P$6,Priser!$Q$6,IF(AA82&gt;=Priser!$P$5,Priser!$Q$5,IF(AA82&gt;=Priser!$P$4,Priser!$Q$4,Priser!$Q$3)))</f>
        <v>0</v>
      </c>
      <c r="AC82" s="5">
        <f>AB82*SUMIFS(Priser!$L$3:$L$14,Priser!$A$3:$A$14,$BL82)*W82</f>
        <v>0</v>
      </c>
      <c r="AE82" s="5"/>
      <c r="AG82" s="5">
        <f t="shared" si="38"/>
        <v>0</v>
      </c>
      <c r="AH82" s="5">
        <f t="shared" si="39"/>
        <v>0</v>
      </c>
      <c r="AI82" s="5">
        <f t="shared" si="40"/>
        <v>0</v>
      </c>
      <c r="AJ82" s="5">
        <f t="shared" si="41"/>
        <v>0</v>
      </c>
      <c r="AK82" s="5">
        <f t="shared" si="42"/>
        <v>0</v>
      </c>
      <c r="AL82" s="5">
        <f t="shared" si="43"/>
        <v>0</v>
      </c>
      <c r="AM82" s="5">
        <f t="shared" si="44"/>
        <v>0</v>
      </c>
      <c r="AN82" s="5">
        <f t="shared" si="45"/>
        <v>0</v>
      </c>
      <c r="AO82" s="5">
        <f t="shared" si="46"/>
        <v>0</v>
      </c>
      <c r="AP82" s="5">
        <f t="shared" si="47"/>
        <v>0</v>
      </c>
      <c r="AQ82" s="5">
        <f t="shared" si="48"/>
        <v>0</v>
      </c>
      <c r="AR82" s="5">
        <f t="shared" si="49"/>
        <v>0</v>
      </c>
      <c r="AS82" s="5">
        <f t="shared" si="50"/>
        <v>0</v>
      </c>
      <c r="AT82" s="5">
        <f t="shared" si="51"/>
        <v>0</v>
      </c>
      <c r="AV82" s="5"/>
      <c r="AX82" s="5">
        <f t="shared" si="52"/>
        <v>0</v>
      </c>
      <c r="AY82" s="5">
        <f t="shared" si="53"/>
        <v>0</v>
      </c>
      <c r="AZ82" s="5">
        <f t="shared" si="54"/>
        <v>0</v>
      </c>
      <c r="BA82" s="5">
        <f t="shared" si="55"/>
        <v>0</v>
      </c>
      <c r="BB82" s="5">
        <f t="shared" si="56"/>
        <v>0</v>
      </c>
      <c r="BC82" s="5">
        <f t="shared" si="57"/>
        <v>0</v>
      </c>
      <c r="BD82" s="5">
        <f t="shared" si="58"/>
        <v>0</v>
      </c>
      <c r="BE82" s="5">
        <f t="shared" si="59"/>
        <v>0</v>
      </c>
      <c r="BF82" s="5"/>
      <c r="BI82">
        <f>IF(Förbrukning!F81="",Förbrukning!E81,0)/IF(Förbrukning!$B$3=Listor!$B$5,F82,1)</f>
        <v>0</v>
      </c>
      <c r="BJ82">
        <f>Förbrukning!F81/IF(Förbrukning!$B$3=Listor!$B$5,F82,1)</f>
        <v>0</v>
      </c>
      <c r="BL82">
        <f t="shared" si="60"/>
        <v>12</v>
      </c>
      <c r="BM82">
        <f t="shared" si="66"/>
        <v>4</v>
      </c>
      <c r="BN82" s="5">
        <f>Indata!$B$6</f>
        <v>0</v>
      </c>
    </row>
    <row r="83" spans="1:66" x14ac:dyDescent="0.2">
      <c r="A83" s="7"/>
      <c r="B83" s="5"/>
      <c r="C83" s="5"/>
      <c r="D83" s="4">
        <f t="shared" si="67"/>
        <v>46374</v>
      </c>
      <c r="E83" s="62">
        <f t="shared" si="61"/>
        <v>0</v>
      </c>
      <c r="F83">
        <f>24+SUMIFS(Listor!$C$22:$C$23,Listor!$B$22:$B$23,Uttag!D83)</f>
        <v>24</v>
      </c>
      <c r="G83" s="5">
        <f t="shared" si="62"/>
        <v>0</v>
      </c>
      <c r="H83" s="5"/>
      <c r="I83" s="206">
        <f>Förbrukning!H82</f>
        <v>0</v>
      </c>
      <c r="J83" s="93"/>
      <c r="K83" s="132"/>
      <c r="L83" s="133"/>
      <c r="N83" s="5">
        <f t="shared" si="34"/>
        <v>0</v>
      </c>
      <c r="P83" s="5">
        <f>I83*SUMIFS(Priser!$L$3:$L$14,Priser!$A$3:$A$14,BL83)</f>
        <v>0</v>
      </c>
      <c r="Q83" s="5">
        <f t="shared" si="35"/>
        <v>0</v>
      </c>
      <c r="R83" s="5"/>
      <c r="U83" s="5">
        <f t="shared" si="36"/>
        <v>0</v>
      </c>
      <c r="V83" s="5">
        <f t="shared" si="63"/>
        <v>0</v>
      </c>
      <c r="W83" s="5">
        <f t="shared" si="37"/>
        <v>0</v>
      </c>
      <c r="X83" s="5">
        <f t="shared" si="64"/>
        <v>0</v>
      </c>
      <c r="Y83" s="5">
        <f>IF(X83&gt;=Priser!$N$6,Priser!$O$6,IF(X83&gt;=Priser!$N$5,Priser!$O$5,IF(X83&gt;=Priser!$N$4,Priser!$O$4,Priser!$O$3)))</f>
        <v>0</v>
      </c>
      <c r="Z83" s="5">
        <f>Y83*SUMIFS(Priser!$L$3:$L$14,Priser!$A$3:$A$14,$BL83)*V83</f>
        <v>0</v>
      </c>
      <c r="AA83" s="5">
        <f t="shared" si="65"/>
        <v>0</v>
      </c>
      <c r="AB83" s="5">
        <f>IF(AA83&gt;=Priser!$P$6,Priser!$Q$6,IF(AA83&gt;=Priser!$P$5,Priser!$Q$5,IF(AA83&gt;=Priser!$P$4,Priser!$Q$4,Priser!$Q$3)))</f>
        <v>0</v>
      </c>
      <c r="AC83" s="5">
        <f>AB83*SUMIFS(Priser!$L$3:$L$14,Priser!$A$3:$A$14,$BL83)*W83</f>
        <v>0</v>
      </c>
      <c r="AE83" s="5"/>
      <c r="AG83" s="5">
        <f t="shared" si="38"/>
        <v>0</v>
      </c>
      <c r="AH83" s="5">
        <f t="shared" si="39"/>
        <v>0</v>
      </c>
      <c r="AI83" s="5">
        <f t="shared" si="40"/>
        <v>0</v>
      </c>
      <c r="AJ83" s="5">
        <f t="shared" si="41"/>
        <v>0</v>
      </c>
      <c r="AK83" s="5">
        <f t="shared" si="42"/>
        <v>0</v>
      </c>
      <c r="AL83" s="5">
        <f t="shared" si="43"/>
        <v>0</v>
      </c>
      <c r="AM83" s="5">
        <f t="shared" si="44"/>
        <v>0</v>
      </c>
      <c r="AN83" s="5">
        <f t="shared" si="45"/>
        <v>0</v>
      </c>
      <c r="AO83" s="5">
        <f t="shared" si="46"/>
        <v>0</v>
      </c>
      <c r="AP83" s="5">
        <f t="shared" si="47"/>
        <v>0</v>
      </c>
      <c r="AQ83" s="5">
        <f t="shared" si="48"/>
        <v>0</v>
      </c>
      <c r="AR83" s="5">
        <f t="shared" si="49"/>
        <v>0</v>
      </c>
      <c r="AS83" s="5">
        <f t="shared" si="50"/>
        <v>0</v>
      </c>
      <c r="AT83" s="5">
        <f t="shared" si="51"/>
        <v>0</v>
      </c>
      <c r="AV83" s="5"/>
      <c r="AX83" s="5">
        <f t="shared" si="52"/>
        <v>0</v>
      </c>
      <c r="AY83" s="5">
        <f t="shared" si="53"/>
        <v>0</v>
      </c>
      <c r="AZ83" s="5">
        <f t="shared" si="54"/>
        <v>0</v>
      </c>
      <c r="BA83" s="5">
        <f t="shared" si="55"/>
        <v>0</v>
      </c>
      <c r="BB83" s="5">
        <f t="shared" si="56"/>
        <v>0</v>
      </c>
      <c r="BC83" s="5">
        <f t="shared" si="57"/>
        <v>0</v>
      </c>
      <c r="BD83" s="5">
        <f t="shared" si="58"/>
        <v>0</v>
      </c>
      <c r="BE83" s="5">
        <f t="shared" si="59"/>
        <v>0</v>
      </c>
      <c r="BF83" s="5"/>
      <c r="BI83">
        <f>IF(Förbrukning!F82="",Förbrukning!E82,0)/IF(Förbrukning!$B$3=Listor!$B$5,F83,1)</f>
        <v>0</v>
      </c>
      <c r="BJ83">
        <f>Förbrukning!F82/IF(Förbrukning!$B$3=Listor!$B$5,F83,1)</f>
        <v>0</v>
      </c>
      <c r="BL83">
        <f t="shared" si="60"/>
        <v>12</v>
      </c>
      <c r="BM83">
        <f t="shared" si="66"/>
        <v>4</v>
      </c>
      <c r="BN83" s="5">
        <f>Indata!$B$6</f>
        <v>0</v>
      </c>
    </row>
    <row r="84" spans="1:66" x14ac:dyDescent="0.2">
      <c r="A84" s="7"/>
      <c r="B84" s="5"/>
      <c r="C84" s="5"/>
      <c r="D84" s="4">
        <f t="shared" si="67"/>
        <v>46375</v>
      </c>
      <c r="E84" s="62">
        <f t="shared" si="61"/>
        <v>0</v>
      </c>
      <c r="F84">
        <f>24+SUMIFS(Listor!$C$22:$C$23,Listor!$B$22:$B$23,Uttag!D84)</f>
        <v>24</v>
      </c>
      <c r="G84" s="5">
        <f t="shared" si="62"/>
        <v>0</v>
      </c>
      <c r="H84" s="5"/>
      <c r="I84" s="206">
        <f>Förbrukning!H83</f>
        <v>0</v>
      </c>
      <c r="J84" s="93"/>
      <c r="K84" s="132"/>
      <c r="L84" s="133"/>
      <c r="N84" s="5">
        <f t="shared" si="34"/>
        <v>0</v>
      </c>
      <c r="P84" s="5">
        <f>I84*SUMIFS(Priser!$L$3:$L$14,Priser!$A$3:$A$14,BL84)</f>
        <v>0</v>
      </c>
      <c r="Q84" s="5">
        <f t="shared" si="35"/>
        <v>0</v>
      </c>
      <c r="R84" s="5"/>
      <c r="U84" s="5">
        <f t="shared" si="36"/>
        <v>0</v>
      </c>
      <c r="V84" s="5">
        <f t="shared" si="63"/>
        <v>0</v>
      </c>
      <c r="W84" s="5">
        <f t="shared" si="37"/>
        <v>0</v>
      </c>
      <c r="X84" s="5">
        <f t="shared" si="64"/>
        <v>0</v>
      </c>
      <c r="Y84" s="5">
        <f>IF(X84&gt;=Priser!$N$6,Priser!$O$6,IF(X84&gt;=Priser!$N$5,Priser!$O$5,IF(X84&gt;=Priser!$N$4,Priser!$O$4,Priser!$O$3)))</f>
        <v>0</v>
      </c>
      <c r="Z84" s="5">
        <f>Y84*SUMIFS(Priser!$L$3:$L$14,Priser!$A$3:$A$14,$BL84)*V84</f>
        <v>0</v>
      </c>
      <c r="AA84" s="5">
        <f t="shared" si="65"/>
        <v>0</v>
      </c>
      <c r="AB84" s="5">
        <f>IF(AA84&gt;=Priser!$P$6,Priser!$Q$6,IF(AA84&gt;=Priser!$P$5,Priser!$Q$5,IF(AA84&gt;=Priser!$P$4,Priser!$Q$4,Priser!$Q$3)))</f>
        <v>0</v>
      </c>
      <c r="AC84" s="5">
        <f>AB84*SUMIFS(Priser!$L$3:$L$14,Priser!$A$3:$A$14,$BL84)*W84</f>
        <v>0</v>
      </c>
      <c r="AE84" s="5"/>
      <c r="AG84" s="5">
        <f t="shared" si="38"/>
        <v>0</v>
      </c>
      <c r="AH84" s="5">
        <f t="shared" si="39"/>
        <v>0</v>
      </c>
      <c r="AI84" s="5">
        <f t="shared" si="40"/>
        <v>0</v>
      </c>
      <c r="AJ84" s="5">
        <f t="shared" si="41"/>
        <v>0</v>
      </c>
      <c r="AK84" s="5">
        <f t="shared" si="42"/>
        <v>0</v>
      </c>
      <c r="AL84" s="5">
        <f t="shared" si="43"/>
        <v>0</v>
      </c>
      <c r="AM84" s="5">
        <f t="shared" si="44"/>
        <v>0</v>
      </c>
      <c r="AN84" s="5">
        <f t="shared" si="45"/>
        <v>0</v>
      </c>
      <c r="AO84" s="5">
        <f t="shared" si="46"/>
        <v>0</v>
      </c>
      <c r="AP84" s="5">
        <f t="shared" si="47"/>
        <v>0</v>
      </c>
      <c r="AQ84" s="5">
        <f t="shared" si="48"/>
        <v>0</v>
      </c>
      <c r="AR84" s="5">
        <f t="shared" si="49"/>
        <v>0</v>
      </c>
      <c r="AS84" s="5">
        <f t="shared" si="50"/>
        <v>0</v>
      </c>
      <c r="AT84" s="5">
        <f t="shared" si="51"/>
        <v>0</v>
      </c>
      <c r="AV84" s="5"/>
      <c r="AX84" s="5">
        <f t="shared" si="52"/>
        <v>0</v>
      </c>
      <c r="AY84" s="5">
        <f t="shared" si="53"/>
        <v>0</v>
      </c>
      <c r="AZ84" s="5">
        <f t="shared" si="54"/>
        <v>0</v>
      </c>
      <c r="BA84" s="5">
        <f t="shared" si="55"/>
        <v>0</v>
      </c>
      <c r="BB84" s="5">
        <f t="shared" si="56"/>
        <v>0</v>
      </c>
      <c r="BC84" s="5">
        <f t="shared" si="57"/>
        <v>0</v>
      </c>
      <c r="BD84" s="5">
        <f t="shared" si="58"/>
        <v>0</v>
      </c>
      <c r="BE84" s="5">
        <f t="shared" si="59"/>
        <v>0</v>
      </c>
      <c r="BF84" s="5"/>
      <c r="BI84">
        <f>IF(Förbrukning!F83="",Förbrukning!E83,0)/IF(Förbrukning!$B$3=Listor!$B$5,F84,1)</f>
        <v>0</v>
      </c>
      <c r="BJ84">
        <f>Förbrukning!F83/IF(Förbrukning!$B$3=Listor!$B$5,F84,1)</f>
        <v>0</v>
      </c>
      <c r="BL84">
        <f t="shared" si="60"/>
        <v>12</v>
      </c>
      <c r="BM84">
        <f t="shared" si="66"/>
        <v>4</v>
      </c>
      <c r="BN84" s="5">
        <f>Indata!$B$6</f>
        <v>0</v>
      </c>
    </row>
    <row r="85" spans="1:66" x14ac:dyDescent="0.2">
      <c r="A85" s="7"/>
      <c r="B85" s="5"/>
      <c r="C85" s="5"/>
      <c r="D85" s="4">
        <f t="shared" si="67"/>
        <v>46376</v>
      </c>
      <c r="E85" s="62">
        <f t="shared" si="61"/>
        <v>0</v>
      </c>
      <c r="F85">
        <f>24+SUMIFS(Listor!$C$22:$C$23,Listor!$B$22:$B$23,Uttag!D85)</f>
        <v>24</v>
      </c>
      <c r="G85" s="5">
        <f t="shared" si="62"/>
        <v>0</v>
      </c>
      <c r="H85" s="5"/>
      <c r="I85" s="206">
        <f>Förbrukning!H84</f>
        <v>0</v>
      </c>
      <c r="J85" s="93"/>
      <c r="K85" s="132"/>
      <c r="L85" s="133"/>
      <c r="N85" s="5">
        <f t="shared" si="34"/>
        <v>0</v>
      </c>
      <c r="P85" s="5">
        <f>I85*SUMIFS(Priser!$L$3:$L$14,Priser!$A$3:$A$14,BL85)</f>
        <v>0</v>
      </c>
      <c r="Q85" s="5">
        <f t="shared" si="35"/>
        <v>0</v>
      </c>
      <c r="R85" s="5"/>
      <c r="U85" s="5">
        <f t="shared" si="36"/>
        <v>0</v>
      </c>
      <c r="V85" s="5">
        <f t="shared" si="63"/>
        <v>0</v>
      </c>
      <c r="W85" s="5">
        <f t="shared" si="37"/>
        <v>0</v>
      </c>
      <c r="X85" s="5">
        <f t="shared" si="64"/>
        <v>0</v>
      </c>
      <c r="Y85" s="5">
        <f>IF(X85&gt;=Priser!$N$6,Priser!$O$6,IF(X85&gt;=Priser!$N$5,Priser!$O$5,IF(X85&gt;=Priser!$N$4,Priser!$O$4,Priser!$O$3)))</f>
        <v>0</v>
      </c>
      <c r="Z85" s="5">
        <f>Y85*SUMIFS(Priser!$L$3:$L$14,Priser!$A$3:$A$14,$BL85)*V85</f>
        <v>0</v>
      </c>
      <c r="AA85" s="5">
        <f t="shared" si="65"/>
        <v>0</v>
      </c>
      <c r="AB85" s="5">
        <f>IF(AA85&gt;=Priser!$P$6,Priser!$Q$6,IF(AA85&gt;=Priser!$P$5,Priser!$Q$5,IF(AA85&gt;=Priser!$P$4,Priser!$Q$4,Priser!$Q$3)))</f>
        <v>0</v>
      </c>
      <c r="AC85" s="5">
        <f>AB85*SUMIFS(Priser!$L$3:$L$14,Priser!$A$3:$A$14,$BL85)*W85</f>
        <v>0</v>
      </c>
      <c r="AE85" s="5"/>
      <c r="AG85" s="5">
        <f t="shared" si="38"/>
        <v>0</v>
      </c>
      <c r="AH85" s="5">
        <f t="shared" si="39"/>
        <v>0</v>
      </c>
      <c r="AI85" s="5">
        <f t="shared" si="40"/>
        <v>0</v>
      </c>
      <c r="AJ85" s="5">
        <f t="shared" si="41"/>
        <v>0</v>
      </c>
      <c r="AK85" s="5">
        <f t="shared" si="42"/>
        <v>0</v>
      </c>
      <c r="AL85" s="5">
        <f t="shared" si="43"/>
        <v>0</v>
      </c>
      <c r="AM85" s="5">
        <f t="shared" si="44"/>
        <v>0</v>
      </c>
      <c r="AN85" s="5">
        <f t="shared" si="45"/>
        <v>0</v>
      </c>
      <c r="AO85" s="5">
        <f t="shared" si="46"/>
        <v>0</v>
      </c>
      <c r="AP85" s="5">
        <f t="shared" si="47"/>
        <v>0</v>
      </c>
      <c r="AQ85" s="5">
        <f t="shared" si="48"/>
        <v>0</v>
      </c>
      <c r="AR85" s="5">
        <f t="shared" si="49"/>
        <v>0</v>
      </c>
      <c r="AS85" s="5">
        <f t="shared" si="50"/>
        <v>0</v>
      </c>
      <c r="AT85" s="5">
        <f t="shared" si="51"/>
        <v>0</v>
      </c>
      <c r="AV85" s="5"/>
      <c r="AX85" s="5">
        <f t="shared" si="52"/>
        <v>0</v>
      </c>
      <c r="AY85" s="5">
        <f t="shared" si="53"/>
        <v>0</v>
      </c>
      <c r="AZ85" s="5">
        <f t="shared" si="54"/>
        <v>0</v>
      </c>
      <c r="BA85" s="5">
        <f t="shared" si="55"/>
        <v>0</v>
      </c>
      <c r="BB85" s="5">
        <f t="shared" si="56"/>
        <v>0</v>
      </c>
      <c r="BC85" s="5">
        <f t="shared" si="57"/>
        <v>0</v>
      </c>
      <c r="BD85" s="5">
        <f t="shared" si="58"/>
        <v>0</v>
      </c>
      <c r="BE85" s="5">
        <f t="shared" si="59"/>
        <v>0</v>
      </c>
      <c r="BF85" s="5"/>
      <c r="BI85">
        <f>IF(Förbrukning!F84="",Förbrukning!E84,0)/IF(Förbrukning!$B$3=Listor!$B$5,F85,1)</f>
        <v>0</v>
      </c>
      <c r="BJ85">
        <f>Förbrukning!F84/IF(Förbrukning!$B$3=Listor!$B$5,F85,1)</f>
        <v>0</v>
      </c>
      <c r="BL85">
        <f t="shared" si="60"/>
        <v>12</v>
      </c>
      <c r="BM85">
        <f t="shared" si="66"/>
        <v>4</v>
      </c>
      <c r="BN85" s="5">
        <f>Indata!$B$6</f>
        <v>0</v>
      </c>
    </row>
    <row r="86" spans="1:66" x14ac:dyDescent="0.2">
      <c r="A86" s="7"/>
      <c r="B86" s="5"/>
      <c r="C86" s="5"/>
      <c r="D86" s="4">
        <f t="shared" si="67"/>
        <v>46377</v>
      </c>
      <c r="E86" s="62">
        <f t="shared" si="61"/>
        <v>0</v>
      </c>
      <c r="F86">
        <f>24+SUMIFS(Listor!$C$22:$C$23,Listor!$B$22:$B$23,Uttag!D86)</f>
        <v>24</v>
      </c>
      <c r="G86" s="5">
        <f t="shared" si="62"/>
        <v>0</v>
      </c>
      <c r="H86" s="5"/>
      <c r="I86" s="206">
        <f>Förbrukning!H85</f>
        <v>0</v>
      </c>
      <c r="J86" s="93"/>
      <c r="K86" s="132"/>
      <c r="L86" s="133"/>
      <c r="N86" s="5">
        <f t="shared" si="34"/>
        <v>0</v>
      </c>
      <c r="P86" s="5">
        <f>I86*SUMIFS(Priser!$L$3:$L$14,Priser!$A$3:$A$14,BL86)</f>
        <v>0</v>
      </c>
      <c r="Q86" s="5">
        <f t="shared" si="35"/>
        <v>0</v>
      </c>
      <c r="R86" s="5"/>
      <c r="U86" s="5">
        <f t="shared" si="36"/>
        <v>0</v>
      </c>
      <c r="V86" s="5">
        <f t="shared" si="63"/>
        <v>0</v>
      </c>
      <c r="W86" s="5">
        <f t="shared" si="37"/>
        <v>0</v>
      </c>
      <c r="X86" s="5">
        <f t="shared" si="64"/>
        <v>0</v>
      </c>
      <c r="Y86" s="5">
        <f>IF(X86&gt;=Priser!$N$6,Priser!$O$6,IF(X86&gt;=Priser!$N$5,Priser!$O$5,IF(X86&gt;=Priser!$N$4,Priser!$O$4,Priser!$O$3)))</f>
        <v>0</v>
      </c>
      <c r="Z86" s="5">
        <f>Y86*SUMIFS(Priser!$L$3:$L$14,Priser!$A$3:$A$14,$BL86)*V86</f>
        <v>0</v>
      </c>
      <c r="AA86" s="5">
        <f t="shared" si="65"/>
        <v>0</v>
      </c>
      <c r="AB86" s="5">
        <f>IF(AA86&gt;=Priser!$P$6,Priser!$Q$6,IF(AA86&gt;=Priser!$P$5,Priser!$Q$5,IF(AA86&gt;=Priser!$P$4,Priser!$Q$4,Priser!$Q$3)))</f>
        <v>0</v>
      </c>
      <c r="AC86" s="5">
        <f>AB86*SUMIFS(Priser!$L$3:$L$14,Priser!$A$3:$A$14,$BL86)*W86</f>
        <v>0</v>
      </c>
      <c r="AE86" s="5"/>
      <c r="AG86" s="5">
        <f t="shared" si="38"/>
        <v>0</v>
      </c>
      <c r="AH86" s="5">
        <f t="shared" si="39"/>
        <v>0</v>
      </c>
      <c r="AI86" s="5">
        <f t="shared" si="40"/>
        <v>0</v>
      </c>
      <c r="AJ86" s="5">
        <f t="shared" si="41"/>
        <v>0</v>
      </c>
      <c r="AK86" s="5">
        <f t="shared" si="42"/>
        <v>0</v>
      </c>
      <c r="AL86" s="5">
        <f t="shared" si="43"/>
        <v>0</v>
      </c>
      <c r="AM86" s="5">
        <f t="shared" si="44"/>
        <v>0</v>
      </c>
      <c r="AN86" s="5">
        <f t="shared" si="45"/>
        <v>0</v>
      </c>
      <c r="AO86" s="5">
        <f t="shared" si="46"/>
        <v>0</v>
      </c>
      <c r="AP86" s="5">
        <f t="shared" si="47"/>
        <v>0</v>
      </c>
      <c r="AQ86" s="5">
        <f t="shared" si="48"/>
        <v>0</v>
      </c>
      <c r="AR86" s="5">
        <f t="shared" si="49"/>
        <v>0</v>
      </c>
      <c r="AS86" s="5">
        <f t="shared" si="50"/>
        <v>0</v>
      </c>
      <c r="AT86" s="5">
        <f t="shared" si="51"/>
        <v>0</v>
      </c>
      <c r="AV86" s="5"/>
      <c r="AX86" s="5">
        <f t="shared" si="52"/>
        <v>0</v>
      </c>
      <c r="AY86" s="5">
        <f t="shared" si="53"/>
        <v>0</v>
      </c>
      <c r="AZ86" s="5">
        <f t="shared" si="54"/>
        <v>0</v>
      </c>
      <c r="BA86" s="5">
        <f t="shared" si="55"/>
        <v>0</v>
      </c>
      <c r="BB86" s="5">
        <f t="shared" si="56"/>
        <v>0</v>
      </c>
      <c r="BC86" s="5">
        <f t="shared" si="57"/>
        <v>0</v>
      </c>
      <c r="BD86" s="5">
        <f t="shared" si="58"/>
        <v>0</v>
      </c>
      <c r="BE86" s="5">
        <f t="shared" si="59"/>
        <v>0</v>
      </c>
      <c r="BF86" s="5"/>
      <c r="BI86">
        <f>IF(Förbrukning!F85="",Förbrukning!E85,0)/IF(Förbrukning!$B$3=Listor!$B$5,F86,1)</f>
        <v>0</v>
      </c>
      <c r="BJ86">
        <f>Förbrukning!F85/IF(Förbrukning!$B$3=Listor!$B$5,F86,1)</f>
        <v>0</v>
      </c>
      <c r="BL86">
        <f t="shared" si="60"/>
        <v>12</v>
      </c>
      <c r="BM86">
        <f t="shared" si="66"/>
        <v>4</v>
      </c>
      <c r="BN86" s="5">
        <f>Indata!$B$6</f>
        <v>0</v>
      </c>
    </row>
    <row r="87" spans="1:66" x14ac:dyDescent="0.2">
      <c r="A87" s="7"/>
      <c r="B87" s="5"/>
      <c r="C87" s="5"/>
      <c r="D87" s="4">
        <f t="shared" si="67"/>
        <v>46378</v>
      </c>
      <c r="E87" s="62">
        <f t="shared" si="61"/>
        <v>0</v>
      </c>
      <c r="F87">
        <f>24+SUMIFS(Listor!$C$22:$C$23,Listor!$B$22:$B$23,Uttag!D87)</f>
        <v>24</v>
      </c>
      <c r="G87" s="5">
        <f t="shared" si="62"/>
        <v>0</v>
      </c>
      <c r="H87" s="5"/>
      <c r="I87" s="206">
        <f>Förbrukning!H86</f>
        <v>0</v>
      </c>
      <c r="J87" s="93"/>
      <c r="K87" s="132"/>
      <c r="L87" s="133"/>
      <c r="N87" s="5">
        <f t="shared" si="34"/>
        <v>0</v>
      </c>
      <c r="P87" s="5">
        <f>I87*SUMIFS(Priser!$L$3:$L$14,Priser!$A$3:$A$14,BL87)</f>
        <v>0</v>
      </c>
      <c r="Q87" s="5">
        <f t="shared" si="35"/>
        <v>0</v>
      </c>
      <c r="R87" s="5"/>
      <c r="U87" s="5">
        <f t="shared" si="36"/>
        <v>0</v>
      </c>
      <c r="V87" s="5">
        <f t="shared" si="63"/>
        <v>0</v>
      </c>
      <c r="W87" s="5">
        <f t="shared" si="37"/>
        <v>0</v>
      </c>
      <c r="X87" s="5">
        <f t="shared" si="64"/>
        <v>0</v>
      </c>
      <c r="Y87" s="5">
        <f>IF(X87&gt;=Priser!$N$6,Priser!$O$6,IF(X87&gt;=Priser!$N$5,Priser!$O$5,IF(X87&gt;=Priser!$N$4,Priser!$O$4,Priser!$O$3)))</f>
        <v>0</v>
      </c>
      <c r="Z87" s="5">
        <f>Y87*SUMIFS(Priser!$L$3:$L$14,Priser!$A$3:$A$14,$BL87)*V87</f>
        <v>0</v>
      </c>
      <c r="AA87" s="5">
        <f t="shared" si="65"/>
        <v>0</v>
      </c>
      <c r="AB87" s="5">
        <f>IF(AA87&gt;=Priser!$P$6,Priser!$Q$6,IF(AA87&gt;=Priser!$P$5,Priser!$Q$5,IF(AA87&gt;=Priser!$P$4,Priser!$Q$4,Priser!$Q$3)))</f>
        <v>0</v>
      </c>
      <c r="AC87" s="5">
        <f>AB87*SUMIFS(Priser!$L$3:$L$14,Priser!$A$3:$A$14,$BL87)*W87</f>
        <v>0</v>
      </c>
      <c r="AE87" s="5"/>
      <c r="AG87" s="5">
        <f t="shared" si="38"/>
        <v>0</v>
      </c>
      <c r="AH87" s="5">
        <f t="shared" si="39"/>
        <v>0</v>
      </c>
      <c r="AI87" s="5">
        <f t="shared" si="40"/>
        <v>0</v>
      </c>
      <c r="AJ87" s="5">
        <f t="shared" si="41"/>
        <v>0</v>
      </c>
      <c r="AK87" s="5">
        <f t="shared" si="42"/>
        <v>0</v>
      </c>
      <c r="AL87" s="5">
        <f t="shared" si="43"/>
        <v>0</v>
      </c>
      <c r="AM87" s="5">
        <f t="shared" si="44"/>
        <v>0</v>
      </c>
      <c r="AN87" s="5">
        <f t="shared" si="45"/>
        <v>0</v>
      </c>
      <c r="AO87" s="5">
        <f t="shared" si="46"/>
        <v>0</v>
      </c>
      <c r="AP87" s="5">
        <f t="shared" si="47"/>
        <v>0</v>
      </c>
      <c r="AQ87" s="5">
        <f t="shared" si="48"/>
        <v>0</v>
      </c>
      <c r="AR87" s="5">
        <f t="shared" si="49"/>
        <v>0</v>
      </c>
      <c r="AS87" s="5">
        <f t="shared" si="50"/>
        <v>0</v>
      </c>
      <c r="AT87" s="5">
        <f t="shared" si="51"/>
        <v>0</v>
      </c>
      <c r="AV87" s="5"/>
      <c r="AX87" s="5">
        <f t="shared" si="52"/>
        <v>0</v>
      </c>
      <c r="AY87" s="5">
        <f t="shared" si="53"/>
        <v>0</v>
      </c>
      <c r="AZ87" s="5">
        <f t="shared" si="54"/>
        <v>0</v>
      </c>
      <c r="BA87" s="5">
        <f t="shared" si="55"/>
        <v>0</v>
      </c>
      <c r="BB87" s="5">
        <f t="shared" si="56"/>
        <v>0</v>
      </c>
      <c r="BC87" s="5">
        <f t="shared" si="57"/>
        <v>0</v>
      </c>
      <c r="BD87" s="5">
        <f t="shared" si="58"/>
        <v>0</v>
      </c>
      <c r="BE87" s="5">
        <f t="shared" si="59"/>
        <v>0</v>
      </c>
      <c r="BF87" s="5"/>
      <c r="BI87">
        <f>IF(Förbrukning!F86="",Förbrukning!E86,0)/IF(Förbrukning!$B$3=Listor!$B$5,F87,1)</f>
        <v>0</v>
      </c>
      <c r="BJ87">
        <f>Förbrukning!F86/IF(Förbrukning!$B$3=Listor!$B$5,F87,1)</f>
        <v>0</v>
      </c>
      <c r="BL87">
        <f t="shared" si="60"/>
        <v>12</v>
      </c>
      <c r="BM87">
        <f t="shared" si="66"/>
        <v>4</v>
      </c>
      <c r="BN87" s="5">
        <f>Indata!$B$6</f>
        <v>0</v>
      </c>
    </row>
    <row r="88" spans="1:66" x14ac:dyDescent="0.2">
      <c r="D88" s="4">
        <f t="shared" si="67"/>
        <v>46379</v>
      </c>
      <c r="E88" s="62">
        <f t="shared" si="61"/>
        <v>0</v>
      </c>
      <c r="F88">
        <f>24+SUMIFS(Listor!$C$22:$C$23,Listor!$B$22:$B$23,Uttag!D88)</f>
        <v>24</v>
      </c>
      <c r="G88" s="5">
        <f t="shared" si="62"/>
        <v>0</v>
      </c>
      <c r="H88" s="5"/>
      <c r="I88" s="206">
        <f>Förbrukning!H87</f>
        <v>0</v>
      </c>
      <c r="J88" s="93"/>
      <c r="K88" s="132"/>
      <c r="L88" s="133"/>
      <c r="N88" s="5">
        <f t="shared" si="34"/>
        <v>0</v>
      </c>
      <c r="P88" s="5">
        <f>I88*SUMIFS(Priser!$L$3:$L$14,Priser!$A$3:$A$14,BL88)</f>
        <v>0</v>
      </c>
      <c r="Q88" s="5">
        <f t="shared" si="35"/>
        <v>0</v>
      </c>
      <c r="R88" s="5"/>
      <c r="U88" s="5">
        <f t="shared" si="36"/>
        <v>0</v>
      </c>
      <c r="V88" s="5">
        <f t="shared" si="63"/>
        <v>0</v>
      </c>
      <c r="W88" s="5">
        <f t="shared" si="37"/>
        <v>0</v>
      </c>
      <c r="X88" s="5">
        <f t="shared" si="64"/>
        <v>0</v>
      </c>
      <c r="Y88" s="5">
        <f>IF(X88&gt;=Priser!$N$6,Priser!$O$6,IF(X88&gt;=Priser!$N$5,Priser!$O$5,IF(X88&gt;=Priser!$N$4,Priser!$O$4,Priser!$O$3)))</f>
        <v>0</v>
      </c>
      <c r="Z88" s="5">
        <f>Y88*SUMIFS(Priser!$L$3:$L$14,Priser!$A$3:$A$14,$BL88)*V88</f>
        <v>0</v>
      </c>
      <c r="AA88" s="5">
        <f t="shared" si="65"/>
        <v>0</v>
      </c>
      <c r="AB88" s="5">
        <f>IF(AA88&gt;=Priser!$P$6,Priser!$Q$6,IF(AA88&gt;=Priser!$P$5,Priser!$Q$5,IF(AA88&gt;=Priser!$P$4,Priser!$Q$4,Priser!$Q$3)))</f>
        <v>0</v>
      </c>
      <c r="AC88" s="5">
        <f>AB88*SUMIFS(Priser!$L$3:$L$14,Priser!$A$3:$A$14,$BL88)*W88</f>
        <v>0</v>
      </c>
      <c r="AE88" s="5"/>
      <c r="AG88" s="5">
        <f t="shared" si="38"/>
        <v>0</v>
      </c>
      <c r="AH88" s="5">
        <f t="shared" si="39"/>
        <v>0</v>
      </c>
      <c r="AI88" s="5">
        <f t="shared" si="40"/>
        <v>0</v>
      </c>
      <c r="AJ88" s="5">
        <f t="shared" si="41"/>
        <v>0</v>
      </c>
      <c r="AK88" s="5">
        <f t="shared" si="42"/>
        <v>0</v>
      </c>
      <c r="AL88" s="5">
        <f t="shared" si="43"/>
        <v>0</v>
      </c>
      <c r="AM88" s="5">
        <f t="shared" si="44"/>
        <v>0</v>
      </c>
      <c r="AN88" s="5">
        <f t="shared" si="45"/>
        <v>0</v>
      </c>
      <c r="AO88" s="5">
        <f t="shared" si="46"/>
        <v>0</v>
      </c>
      <c r="AP88" s="5">
        <f t="shared" si="47"/>
        <v>0</v>
      </c>
      <c r="AQ88" s="5">
        <f t="shared" si="48"/>
        <v>0</v>
      </c>
      <c r="AR88" s="5">
        <f t="shared" si="49"/>
        <v>0</v>
      </c>
      <c r="AS88" s="5">
        <f t="shared" si="50"/>
        <v>0</v>
      </c>
      <c r="AT88" s="5">
        <f t="shared" si="51"/>
        <v>0</v>
      </c>
      <c r="AV88" s="5"/>
      <c r="AX88" s="5">
        <f t="shared" si="52"/>
        <v>0</v>
      </c>
      <c r="AY88" s="5">
        <f t="shared" si="53"/>
        <v>0</v>
      </c>
      <c r="AZ88" s="5">
        <f t="shared" si="54"/>
        <v>0</v>
      </c>
      <c r="BA88" s="5">
        <f t="shared" si="55"/>
        <v>0</v>
      </c>
      <c r="BB88" s="5">
        <f t="shared" si="56"/>
        <v>0</v>
      </c>
      <c r="BC88" s="5">
        <f t="shared" si="57"/>
        <v>0</v>
      </c>
      <c r="BD88" s="5">
        <f t="shared" si="58"/>
        <v>0</v>
      </c>
      <c r="BE88" s="5">
        <f t="shared" si="59"/>
        <v>0</v>
      </c>
      <c r="BF88" s="5"/>
      <c r="BI88">
        <f>IF(Förbrukning!F87="",Förbrukning!E87,0)/IF(Förbrukning!$B$3=Listor!$B$5,F88,1)</f>
        <v>0</v>
      </c>
      <c r="BJ88">
        <f>Förbrukning!F87/IF(Förbrukning!$B$3=Listor!$B$5,F88,1)</f>
        <v>0</v>
      </c>
      <c r="BL88">
        <f t="shared" si="60"/>
        <v>12</v>
      </c>
      <c r="BM88">
        <f t="shared" si="66"/>
        <v>4</v>
      </c>
      <c r="BN88" s="5">
        <f>Indata!$B$6</f>
        <v>0</v>
      </c>
    </row>
    <row r="89" spans="1:66" x14ac:dyDescent="0.2">
      <c r="D89" s="4">
        <f t="shared" si="67"/>
        <v>46380</v>
      </c>
      <c r="E89" s="62">
        <f t="shared" si="61"/>
        <v>0</v>
      </c>
      <c r="F89">
        <f>24+SUMIFS(Listor!$C$22:$C$23,Listor!$B$22:$B$23,Uttag!D89)</f>
        <v>24</v>
      </c>
      <c r="G89" s="5">
        <f t="shared" si="62"/>
        <v>0</v>
      </c>
      <c r="H89" s="5"/>
      <c r="I89" s="206">
        <f>Förbrukning!H88</f>
        <v>0</v>
      </c>
      <c r="J89" s="93"/>
      <c r="K89" s="132"/>
      <c r="L89" s="133"/>
      <c r="N89" s="5">
        <f t="shared" si="34"/>
        <v>0</v>
      </c>
      <c r="P89" s="5">
        <f>I89*SUMIFS(Priser!$L$3:$L$14,Priser!$A$3:$A$14,BL89)</f>
        <v>0</v>
      </c>
      <c r="Q89" s="5">
        <f t="shared" si="35"/>
        <v>0</v>
      </c>
      <c r="R89" s="5"/>
      <c r="U89" s="5">
        <f t="shared" si="36"/>
        <v>0</v>
      </c>
      <c r="V89" s="5">
        <f t="shared" si="63"/>
        <v>0</v>
      </c>
      <c r="W89" s="5">
        <f t="shared" si="37"/>
        <v>0</v>
      </c>
      <c r="X89" s="5">
        <f t="shared" si="64"/>
        <v>0</v>
      </c>
      <c r="Y89" s="5">
        <f>IF(X89&gt;=Priser!$N$6,Priser!$O$6,IF(X89&gt;=Priser!$N$5,Priser!$O$5,IF(X89&gt;=Priser!$N$4,Priser!$O$4,Priser!$O$3)))</f>
        <v>0</v>
      </c>
      <c r="Z89" s="5">
        <f>Y89*SUMIFS(Priser!$L$3:$L$14,Priser!$A$3:$A$14,$BL89)*V89</f>
        <v>0</v>
      </c>
      <c r="AA89" s="5">
        <f t="shared" si="65"/>
        <v>0</v>
      </c>
      <c r="AB89" s="5">
        <f>IF(AA89&gt;=Priser!$P$6,Priser!$Q$6,IF(AA89&gt;=Priser!$P$5,Priser!$Q$5,IF(AA89&gt;=Priser!$P$4,Priser!$Q$4,Priser!$Q$3)))</f>
        <v>0</v>
      </c>
      <c r="AC89" s="5">
        <f>AB89*SUMIFS(Priser!$L$3:$L$14,Priser!$A$3:$A$14,$BL89)*W89</f>
        <v>0</v>
      </c>
      <c r="AE89" s="5"/>
      <c r="AG89" s="5">
        <f t="shared" si="38"/>
        <v>0</v>
      </c>
      <c r="AH89" s="5">
        <f t="shared" si="39"/>
        <v>0</v>
      </c>
      <c r="AI89" s="5">
        <f t="shared" si="40"/>
        <v>0</v>
      </c>
      <c r="AJ89" s="5">
        <f t="shared" si="41"/>
        <v>0</v>
      </c>
      <c r="AK89" s="5">
        <f t="shared" si="42"/>
        <v>0</v>
      </c>
      <c r="AL89" s="5">
        <f t="shared" si="43"/>
        <v>0</v>
      </c>
      <c r="AM89" s="5">
        <f t="shared" si="44"/>
        <v>0</v>
      </c>
      <c r="AN89" s="5">
        <f t="shared" si="45"/>
        <v>0</v>
      </c>
      <c r="AO89" s="5">
        <f t="shared" si="46"/>
        <v>0</v>
      </c>
      <c r="AP89" s="5">
        <f t="shared" si="47"/>
        <v>0</v>
      </c>
      <c r="AQ89" s="5">
        <f t="shared" si="48"/>
        <v>0</v>
      </c>
      <c r="AR89" s="5">
        <f t="shared" si="49"/>
        <v>0</v>
      </c>
      <c r="AS89" s="5">
        <f t="shared" si="50"/>
        <v>0</v>
      </c>
      <c r="AT89" s="5">
        <f t="shared" si="51"/>
        <v>0</v>
      </c>
      <c r="AV89" s="5"/>
      <c r="AX89" s="5">
        <f t="shared" si="52"/>
        <v>0</v>
      </c>
      <c r="AY89" s="5">
        <f t="shared" si="53"/>
        <v>0</v>
      </c>
      <c r="AZ89" s="5">
        <f t="shared" si="54"/>
        <v>0</v>
      </c>
      <c r="BA89" s="5">
        <f t="shared" si="55"/>
        <v>0</v>
      </c>
      <c r="BB89" s="5">
        <f t="shared" si="56"/>
        <v>0</v>
      </c>
      <c r="BC89" s="5">
        <f t="shared" si="57"/>
        <v>0</v>
      </c>
      <c r="BD89" s="5">
        <f t="shared" si="58"/>
        <v>0</v>
      </c>
      <c r="BE89" s="5">
        <f t="shared" si="59"/>
        <v>0</v>
      </c>
      <c r="BF89" s="5"/>
      <c r="BI89">
        <f>IF(Förbrukning!F88="",Förbrukning!E88,0)/IF(Förbrukning!$B$3=Listor!$B$5,F89,1)</f>
        <v>0</v>
      </c>
      <c r="BJ89">
        <f>Förbrukning!F88/IF(Förbrukning!$B$3=Listor!$B$5,F89,1)</f>
        <v>0</v>
      </c>
      <c r="BL89">
        <f t="shared" si="60"/>
        <v>12</v>
      </c>
      <c r="BM89">
        <f t="shared" si="66"/>
        <v>4</v>
      </c>
      <c r="BN89" s="5">
        <f>Indata!$B$6</f>
        <v>0</v>
      </c>
    </row>
    <row r="90" spans="1:66" x14ac:dyDescent="0.2">
      <c r="B90" s="5"/>
      <c r="C90" s="5"/>
      <c r="D90" s="4">
        <f t="shared" si="67"/>
        <v>46381</v>
      </c>
      <c r="E90" s="62">
        <f t="shared" si="61"/>
        <v>0</v>
      </c>
      <c r="F90">
        <f>24+SUMIFS(Listor!$C$22:$C$23,Listor!$B$22:$B$23,Uttag!D90)</f>
        <v>24</v>
      </c>
      <c r="G90" s="5">
        <f t="shared" si="62"/>
        <v>0</v>
      </c>
      <c r="H90" s="5"/>
      <c r="I90" s="206">
        <f>Förbrukning!H89</f>
        <v>0</v>
      </c>
      <c r="J90" s="93"/>
      <c r="K90" s="132"/>
      <c r="L90" s="133"/>
      <c r="N90" s="5">
        <f t="shared" si="34"/>
        <v>0</v>
      </c>
      <c r="P90" s="5">
        <f>I90*SUMIFS(Priser!$L$3:$L$14,Priser!$A$3:$A$14,BL90)</f>
        <v>0</v>
      </c>
      <c r="Q90" s="5">
        <f t="shared" si="35"/>
        <v>0</v>
      </c>
      <c r="R90" s="5"/>
      <c r="U90" s="5">
        <f t="shared" si="36"/>
        <v>0</v>
      </c>
      <c r="V90" s="5">
        <f t="shared" si="63"/>
        <v>0</v>
      </c>
      <c r="W90" s="5">
        <f t="shared" si="37"/>
        <v>0</v>
      </c>
      <c r="X90" s="5">
        <f t="shared" si="64"/>
        <v>0</v>
      </c>
      <c r="Y90" s="5">
        <f>IF(X90&gt;=Priser!$N$6,Priser!$O$6,IF(X90&gt;=Priser!$N$5,Priser!$O$5,IF(X90&gt;=Priser!$N$4,Priser!$O$4,Priser!$O$3)))</f>
        <v>0</v>
      </c>
      <c r="Z90" s="5">
        <f>Y90*SUMIFS(Priser!$L$3:$L$14,Priser!$A$3:$A$14,$BL90)*V90</f>
        <v>0</v>
      </c>
      <c r="AA90" s="5">
        <f t="shared" si="65"/>
        <v>0</v>
      </c>
      <c r="AB90" s="5">
        <f>IF(AA90&gt;=Priser!$P$6,Priser!$Q$6,IF(AA90&gt;=Priser!$P$5,Priser!$Q$5,IF(AA90&gt;=Priser!$P$4,Priser!$Q$4,Priser!$Q$3)))</f>
        <v>0</v>
      </c>
      <c r="AC90" s="5">
        <f>AB90*SUMIFS(Priser!$L$3:$L$14,Priser!$A$3:$A$14,$BL90)*W90</f>
        <v>0</v>
      </c>
      <c r="AE90" s="5"/>
      <c r="AG90" s="5">
        <f t="shared" si="38"/>
        <v>0</v>
      </c>
      <c r="AH90" s="5">
        <f t="shared" si="39"/>
        <v>0</v>
      </c>
      <c r="AI90" s="5">
        <f t="shared" si="40"/>
        <v>0</v>
      </c>
      <c r="AJ90" s="5">
        <f t="shared" si="41"/>
        <v>0</v>
      </c>
      <c r="AK90" s="5">
        <f t="shared" si="42"/>
        <v>0</v>
      </c>
      <c r="AL90" s="5">
        <f t="shared" si="43"/>
        <v>0</v>
      </c>
      <c r="AM90" s="5">
        <f t="shared" si="44"/>
        <v>0</v>
      </c>
      <c r="AN90" s="5">
        <f t="shared" si="45"/>
        <v>0</v>
      </c>
      <c r="AO90" s="5">
        <f t="shared" si="46"/>
        <v>0</v>
      </c>
      <c r="AP90" s="5">
        <f t="shared" si="47"/>
        <v>0</v>
      </c>
      <c r="AQ90" s="5">
        <f t="shared" si="48"/>
        <v>0</v>
      </c>
      <c r="AR90" s="5">
        <f t="shared" si="49"/>
        <v>0</v>
      </c>
      <c r="AS90" s="5">
        <f t="shared" si="50"/>
        <v>0</v>
      </c>
      <c r="AT90" s="5">
        <f t="shared" si="51"/>
        <v>0</v>
      </c>
      <c r="AV90" s="5"/>
      <c r="AX90" s="5">
        <f t="shared" si="52"/>
        <v>0</v>
      </c>
      <c r="AY90" s="5">
        <f t="shared" si="53"/>
        <v>0</v>
      </c>
      <c r="AZ90" s="5">
        <f t="shared" si="54"/>
        <v>0</v>
      </c>
      <c r="BA90" s="5">
        <f t="shared" si="55"/>
        <v>0</v>
      </c>
      <c r="BB90" s="5">
        <f t="shared" si="56"/>
        <v>0</v>
      </c>
      <c r="BC90" s="5">
        <f t="shared" si="57"/>
        <v>0</v>
      </c>
      <c r="BD90" s="5">
        <f t="shared" si="58"/>
        <v>0</v>
      </c>
      <c r="BE90" s="5">
        <f t="shared" si="59"/>
        <v>0</v>
      </c>
      <c r="BF90" s="5"/>
      <c r="BI90">
        <f>IF(Förbrukning!F89="",Förbrukning!E89,0)/IF(Förbrukning!$B$3=Listor!$B$5,F90,1)</f>
        <v>0</v>
      </c>
      <c r="BJ90">
        <f>Förbrukning!F89/IF(Förbrukning!$B$3=Listor!$B$5,F90,1)</f>
        <v>0</v>
      </c>
      <c r="BL90">
        <f t="shared" si="60"/>
        <v>12</v>
      </c>
      <c r="BM90">
        <f t="shared" si="66"/>
        <v>4</v>
      </c>
      <c r="BN90" s="5">
        <f>Indata!$B$6</f>
        <v>0</v>
      </c>
    </row>
    <row r="91" spans="1:66" x14ac:dyDescent="0.2">
      <c r="B91" s="5"/>
      <c r="D91" s="4">
        <f t="shared" si="67"/>
        <v>46382</v>
      </c>
      <c r="E91" s="62">
        <f t="shared" si="61"/>
        <v>0</v>
      </c>
      <c r="F91">
        <f>24+SUMIFS(Listor!$C$22:$C$23,Listor!$B$22:$B$23,Uttag!D91)</f>
        <v>24</v>
      </c>
      <c r="G91" s="5">
        <f t="shared" si="62"/>
        <v>0</v>
      </c>
      <c r="H91" s="5"/>
      <c r="I91" s="206">
        <f>Förbrukning!H90</f>
        <v>0</v>
      </c>
      <c r="J91" s="93"/>
      <c r="K91" s="132"/>
      <c r="L91" s="133"/>
      <c r="N91" s="5">
        <f t="shared" si="34"/>
        <v>0</v>
      </c>
      <c r="P91" s="5">
        <f>I91*SUMIFS(Priser!$L$3:$L$14,Priser!$A$3:$A$14,BL91)</f>
        <v>0</v>
      </c>
      <c r="Q91" s="5">
        <f t="shared" si="35"/>
        <v>0</v>
      </c>
      <c r="R91" s="5"/>
      <c r="U91" s="5">
        <f t="shared" si="36"/>
        <v>0</v>
      </c>
      <c r="V91" s="5">
        <f t="shared" si="63"/>
        <v>0</v>
      </c>
      <c r="W91" s="5">
        <f t="shared" si="37"/>
        <v>0</v>
      </c>
      <c r="X91" s="5">
        <f t="shared" si="64"/>
        <v>0</v>
      </c>
      <c r="Y91" s="5">
        <f>IF(X91&gt;=Priser!$N$6,Priser!$O$6,IF(X91&gt;=Priser!$N$5,Priser!$O$5,IF(X91&gt;=Priser!$N$4,Priser!$O$4,Priser!$O$3)))</f>
        <v>0</v>
      </c>
      <c r="Z91" s="5">
        <f>Y91*SUMIFS(Priser!$L$3:$L$14,Priser!$A$3:$A$14,$BL91)*V91</f>
        <v>0</v>
      </c>
      <c r="AA91" s="5">
        <f t="shared" si="65"/>
        <v>0</v>
      </c>
      <c r="AB91" s="5">
        <f>IF(AA91&gt;=Priser!$P$6,Priser!$Q$6,IF(AA91&gt;=Priser!$P$5,Priser!$Q$5,IF(AA91&gt;=Priser!$P$4,Priser!$Q$4,Priser!$Q$3)))</f>
        <v>0</v>
      </c>
      <c r="AC91" s="5">
        <f>AB91*SUMIFS(Priser!$L$3:$L$14,Priser!$A$3:$A$14,$BL91)*W91</f>
        <v>0</v>
      </c>
      <c r="AE91" s="5"/>
      <c r="AG91" s="5">
        <f t="shared" si="38"/>
        <v>0</v>
      </c>
      <c r="AH91" s="5">
        <f t="shared" si="39"/>
        <v>0</v>
      </c>
      <c r="AI91" s="5">
        <f t="shared" si="40"/>
        <v>0</v>
      </c>
      <c r="AJ91" s="5">
        <f t="shared" si="41"/>
        <v>0</v>
      </c>
      <c r="AK91" s="5">
        <f t="shared" si="42"/>
        <v>0</v>
      </c>
      <c r="AL91" s="5">
        <f t="shared" si="43"/>
        <v>0</v>
      </c>
      <c r="AM91" s="5">
        <f t="shared" si="44"/>
        <v>0</v>
      </c>
      <c r="AN91" s="5">
        <f t="shared" si="45"/>
        <v>0</v>
      </c>
      <c r="AO91" s="5">
        <f t="shared" si="46"/>
        <v>0</v>
      </c>
      <c r="AP91" s="5">
        <f t="shared" si="47"/>
        <v>0</v>
      </c>
      <c r="AQ91" s="5">
        <f t="shared" si="48"/>
        <v>0</v>
      </c>
      <c r="AR91" s="5">
        <f t="shared" si="49"/>
        <v>0</v>
      </c>
      <c r="AS91" s="5">
        <f t="shared" si="50"/>
        <v>0</v>
      </c>
      <c r="AT91" s="5">
        <f t="shared" si="51"/>
        <v>0</v>
      </c>
      <c r="AV91" s="5"/>
      <c r="AX91" s="5">
        <f t="shared" si="52"/>
        <v>0</v>
      </c>
      <c r="AY91" s="5">
        <f t="shared" si="53"/>
        <v>0</v>
      </c>
      <c r="AZ91" s="5">
        <f t="shared" si="54"/>
        <v>0</v>
      </c>
      <c r="BA91" s="5">
        <f t="shared" si="55"/>
        <v>0</v>
      </c>
      <c r="BB91" s="5">
        <f t="shared" si="56"/>
        <v>0</v>
      </c>
      <c r="BC91" s="5">
        <f t="shared" si="57"/>
        <v>0</v>
      </c>
      <c r="BD91" s="5">
        <f t="shared" si="58"/>
        <v>0</v>
      </c>
      <c r="BE91" s="5">
        <f t="shared" si="59"/>
        <v>0</v>
      </c>
      <c r="BF91" s="5"/>
      <c r="BI91">
        <f>IF(Förbrukning!F90="",Förbrukning!E90,0)/IF(Förbrukning!$B$3=Listor!$B$5,F91,1)</f>
        <v>0</v>
      </c>
      <c r="BJ91">
        <f>Förbrukning!F90/IF(Förbrukning!$B$3=Listor!$B$5,F91,1)</f>
        <v>0</v>
      </c>
      <c r="BL91">
        <f t="shared" si="60"/>
        <v>12</v>
      </c>
      <c r="BM91">
        <f t="shared" si="66"/>
        <v>4</v>
      </c>
      <c r="BN91" s="5">
        <f>Indata!$B$6</f>
        <v>0</v>
      </c>
    </row>
    <row r="92" spans="1:66" x14ac:dyDescent="0.2">
      <c r="D92" s="4">
        <f t="shared" si="67"/>
        <v>46383</v>
      </c>
      <c r="E92" s="62">
        <f t="shared" si="61"/>
        <v>0</v>
      </c>
      <c r="F92">
        <f>24+SUMIFS(Listor!$C$22:$C$23,Listor!$B$22:$B$23,Uttag!D92)</f>
        <v>24</v>
      </c>
      <c r="G92" s="5">
        <f t="shared" si="62"/>
        <v>0</v>
      </c>
      <c r="H92" s="5"/>
      <c r="I92" s="206">
        <f>Förbrukning!H91</f>
        <v>0</v>
      </c>
      <c r="J92" s="93"/>
      <c r="K92" s="132"/>
      <c r="L92" s="133"/>
      <c r="N92" s="5">
        <f t="shared" si="34"/>
        <v>0</v>
      </c>
      <c r="P92" s="5">
        <f>I92*SUMIFS(Priser!$L$3:$L$14,Priser!$A$3:$A$14,BL92)</f>
        <v>0</v>
      </c>
      <c r="Q92" s="5">
        <f t="shared" si="35"/>
        <v>0</v>
      </c>
      <c r="R92" s="5"/>
      <c r="U92" s="5">
        <f t="shared" si="36"/>
        <v>0</v>
      </c>
      <c r="V92" s="5">
        <f t="shared" si="63"/>
        <v>0</v>
      </c>
      <c r="W92" s="5">
        <f t="shared" si="37"/>
        <v>0</v>
      </c>
      <c r="X92" s="5">
        <f t="shared" si="64"/>
        <v>0</v>
      </c>
      <c r="Y92" s="5">
        <f>IF(X92&gt;=Priser!$N$6,Priser!$O$6,IF(X92&gt;=Priser!$N$5,Priser!$O$5,IF(X92&gt;=Priser!$N$4,Priser!$O$4,Priser!$O$3)))</f>
        <v>0</v>
      </c>
      <c r="Z92" s="5">
        <f>Y92*SUMIFS(Priser!$L$3:$L$14,Priser!$A$3:$A$14,$BL92)*V92</f>
        <v>0</v>
      </c>
      <c r="AA92" s="5">
        <f t="shared" si="65"/>
        <v>0</v>
      </c>
      <c r="AB92" s="5">
        <f>IF(AA92&gt;=Priser!$P$6,Priser!$Q$6,IF(AA92&gt;=Priser!$P$5,Priser!$Q$5,IF(AA92&gt;=Priser!$P$4,Priser!$Q$4,Priser!$Q$3)))</f>
        <v>0</v>
      </c>
      <c r="AC92" s="5">
        <f>AB92*SUMIFS(Priser!$L$3:$L$14,Priser!$A$3:$A$14,$BL92)*W92</f>
        <v>0</v>
      </c>
      <c r="AE92" s="5"/>
      <c r="AG92" s="5">
        <f t="shared" si="38"/>
        <v>0</v>
      </c>
      <c r="AH92" s="5">
        <f t="shared" si="39"/>
        <v>0</v>
      </c>
      <c r="AI92" s="5">
        <f t="shared" si="40"/>
        <v>0</v>
      </c>
      <c r="AJ92" s="5">
        <f t="shared" si="41"/>
        <v>0</v>
      </c>
      <c r="AK92" s="5">
        <f t="shared" si="42"/>
        <v>0</v>
      </c>
      <c r="AL92" s="5">
        <f t="shared" si="43"/>
        <v>0</v>
      </c>
      <c r="AM92" s="5">
        <f t="shared" si="44"/>
        <v>0</v>
      </c>
      <c r="AN92" s="5">
        <f t="shared" si="45"/>
        <v>0</v>
      </c>
      <c r="AO92" s="5">
        <f t="shared" si="46"/>
        <v>0</v>
      </c>
      <c r="AP92" s="5">
        <f t="shared" si="47"/>
        <v>0</v>
      </c>
      <c r="AQ92" s="5">
        <f t="shared" si="48"/>
        <v>0</v>
      </c>
      <c r="AR92" s="5">
        <f t="shared" si="49"/>
        <v>0</v>
      </c>
      <c r="AS92" s="5">
        <f t="shared" si="50"/>
        <v>0</v>
      </c>
      <c r="AT92" s="5">
        <f t="shared" si="51"/>
        <v>0</v>
      </c>
      <c r="AV92" s="5"/>
      <c r="AX92" s="5">
        <f t="shared" si="52"/>
        <v>0</v>
      </c>
      <c r="AY92" s="5">
        <f t="shared" si="53"/>
        <v>0</v>
      </c>
      <c r="AZ92" s="5">
        <f t="shared" si="54"/>
        <v>0</v>
      </c>
      <c r="BA92" s="5">
        <f t="shared" si="55"/>
        <v>0</v>
      </c>
      <c r="BB92" s="5">
        <f t="shared" si="56"/>
        <v>0</v>
      </c>
      <c r="BC92" s="5">
        <f t="shared" si="57"/>
        <v>0</v>
      </c>
      <c r="BD92" s="5">
        <f t="shared" si="58"/>
        <v>0</v>
      </c>
      <c r="BE92" s="5">
        <f t="shared" si="59"/>
        <v>0</v>
      </c>
      <c r="BF92" s="5"/>
      <c r="BI92">
        <f>IF(Förbrukning!F91="",Förbrukning!E91,0)/IF(Förbrukning!$B$3=Listor!$B$5,F92,1)</f>
        <v>0</v>
      </c>
      <c r="BJ92">
        <f>Förbrukning!F91/IF(Förbrukning!$B$3=Listor!$B$5,F92,1)</f>
        <v>0</v>
      </c>
      <c r="BL92">
        <f t="shared" si="60"/>
        <v>12</v>
      </c>
      <c r="BM92">
        <f t="shared" si="66"/>
        <v>4</v>
      </c>
      <c r="BN92" s="5">
        <f>Indata!$B$6</f>
        <v>0</v>
      </c>
    </row>
    <row r="93" spans="1:66" x14ac:dyDescent="0.2">
      <c r="D93" s="4">
        <f t="shared" si="67"/>
        <v>46384</v>
      </c>
      <c r="E93" s="62">
        <f t="shared" si="61"/>
        <v>0</v>
      </c>
      <c r="F93">
        <f>24+SUMIFS(Listor!$C$22:$C$23,Listor!$B$22:$B$23,Uttag!D93)</f>
        <v>24</v>
      </c>
      <c r="G93" s="5">
        <f t="shared" si="62"/>
        <v>0</v>
      </c>
      <c r="H93" s="5"/>
      <c r="I93" s="206">
        <f>Förbrukning!H92</f>
        <v>0</v>
      </c>
      <c r="J93" s="93"/>
      <c r="K93" s="132"/>
      <c r="L93" s="133"/>
      <c r="N93" s="5">
        <f t="shared" si="34"/>
        <v>0</v>
      </c>
      <c r="P93" s="5">
        <f>I93*SUMIFS(Priser!$L$3:$L$14,Priser!$A$3:$A$14,BL93)</f>
        <v>0</v>
      </c>
      <c r="Q93" s="5">
        <f t="shared" si="35"/>
        <v>0</v>
      </c>
      <c r="R93" s="5"/>
      <c r="U93" s="5">
        <f t="shared" si="36"/>
        <v>0</v>
      </c>
      <c r="V93" s="5">
        <f t="shared" si="63"/>
        <v>0</v>
      </c>
      <c r="W93" s="5">
        <f t="shared" si="37"/>
        <v>0</v>
      </c>
      <c r="X93" s="5">
        <f t="shared" si="64"/>
        <v>0</v>
      </c>
      <c r="Y93" s="5">
        <f>IF(X93&gt;=Priser!$N$6,Priser!$O$6,IF(X93&gt;=Priser!$N$5,Priser!$O$5,IF(X93&gt;=Priser!$N$4,Priser!$O$4,Priser!$O$3)))</f>
        <v>0</v>
      </c>
      <c r="Z93" s="5">
        <f>Y93*SUMIFS(Priser!$L$3:$L$14,Priser!$A$3:$A$14,$BL93)*V93</f>
        <v>0</v>
      </c>
      <c r="AA93" s="5">
        <f t="shared" si="65"/>
        <v>0</v>
      </c>
      <c r="AB93" s="5">
        <f>IF(AA93&gt;=Priser!$P$6,Priser!$Q$6,IF(AA93&gt;=Priser!$P$5,Priser!$Q$5,IF(AA93&gt;=Priser!$P$4,Priser!$Q$4,Priser!$Q$3)))</f>
        <v>0</v>
      </c>
      <c r="AC93" s="5">
        <f>AB93*SUMIFS(Priser!$L$3:$L$14,Priser!$A$3:$A$14,$BL93)*W93</f>
        <v>0</v>
      </c>
      <c r="AE93" s="5"/>
      <c r="AG93" s="5">
        <f t="shared" si="38"/>
        <v>0</v>
      </c>
      <c r="AH93" s="5">
        <f t="shared" si="39"/>
        <v>0</v>
      </c>
      <c r="AI93" s="5">
        <f t="shared" si="40"/>
        <v>0</v>
      </c>
      <c r="AJ93" s="5">
        <f t="shared" si="41"/>
        <v>0</v>
      </c>
      <c r="AK93" s="5">
        <f t="shared" si="42"/>
        <v>0</v>
      </c>
      <c r="AL93" s="5">
        <f t="shared" si="43"/>
        <v>0</v>
      </c>
      <c r="AM93" s="5">
        <f t="shared" si="44"/>
        <v>0</v>
      </c>
      <c r="AN93" s="5">
        <f t="shared" si="45"/>
        <v>0</v>
      </c>
      <c r="AO93" s="5">
        <f t="shared" si="46"/>
        <v>0</v>
      </c>
      <c r="AP93" s="5">
        <f t="shared" si="47"/>
        <v>0</v>
      </c>
      <c r="AQ93" s="5">
        <f t="shared" si="48"/>
        <v>0</v>
      </c>
      <c r="AR93" s="5">
        <f t="shared" si="49"/>
        <v>0</v>
      </c>
      <c r="AS93" s="5">
        <f t="shared" si="50"/>
        <v>0</v>
      </c>
      <c r="AT93" s="5">
        <f t="shared" si="51"/>
        <v>0</v>
      </c>
      <c r="AV93" s="5"/>
      <c r="AX93" s="5">
        <f t="shared" si="52"/>
        <v>0</v>
      </c>
      <c r="AY93" s="5">
        <f t="shared" si="53"/>
        <v>0</v>
      </c>
      <c r="AZ93" s="5">
        <f t="shared" si="54"/>
        <v>0</v>
      </c>
      <c r="BA93" s="5">
        <f t="shared" si="55"/>
        <v>0</v>
      </c>
      <c r="BB93" s="5">
        <f t="shared" si="56"/>
        <v>0</v>
      </c>
      <c r="BC93" s="5">
        <f t="shared" si="57"/>
        <v>0</v>
      </c>
      <c r="BD93" s="5">
        <f t="shared" si="58"/>
        <v>0</v>
      </c>
      <c r="BE93" s="5">
        <f t="shared" si="59"/>
        <v>0</v>
      </c>
      <c r="BF93" s="5"/>
      <c r="BI93">
        <f>IF(Förbrukning!F92="",Förbrukning!E92,0)/IF(Förbrukning!$B$3=Listor!$B$5,F93,1)</f>
        <v>0</v>
      </c>
      <c r="BJ93">
        <f>Förbrukning!F92/IF(Förbrukning!$B$3=Listor!$B$5,F93,1)</f>
        <v>0</v>
      </c>
      <c r="BL93">
        <f t="shared" si="60"/>
        <v>12</v>
      </c>
      <c r="BM93">
        <f t="shared" si="66"/>
        <v>4</v>
      </c>
      <c r="BN93" s="5">
        <f>Indata!$B$6</f>
        <v>0</v>
      </c>
    </row>
    <row r="94" spans="1:66" x14ac:dyDescent="0.2">
      <c r="D94" s="4">
        <f t="shared" si="67"/>
        <v>46385</v>
      </c>
      <c r="E94" s="62">
        <f t="shared" si="61"/>
        <v>0</v>
      </c>
      <c r="F94">
        <f>24+SUMIFS(Listor!$C$22:$C$23,Listor!$B$22:$B$23,Uttag!D94)</f>
        <v>24</v>
      </c>
      <c r="G94" s="5">
        <f t="shared" si="62"/>
        <v>0</v>
      </c>
      <c r="H94" s="5"/>
      <c r="I94" s="206">
        <f>Förbrukning!H93</f>
        <v>0</v>
      </c>
      <c r="J94" s="93"/>
      <c r="K94" s="132"/>
      <c r="L94" s="133"/>
      <c r="N94" s="5">
        <f t="shared" si="34"/>
        <v>0</v>
      </c>
      <c r="P94" s="5">
        <f>I94*SUMIFS(Priser!$L$3:$L$14,Priser!$A$3:$A$14,BL94)</f>
        <v>0</v>
      </c>
      <c r="Q94" s="5">
        <f t="shared" si="35"/>
        <v>0</v>
      </c>
      <c r="R94" s="5"/>
      <c r="U94" s="5">
        <f t="shared" si="36"/>
        <v>0</v>
      </c>
      <c r="V94" s="5">
        <f t="shared" si="63"/>
        <v>0</v>
      </c>
      <c r="W94" s="5">
        <f t="shared" si="37"/>
        <v>0</v>
      </c>
      <c r="X94" s="5">
        <f t="shared" si="64"/>
        <v>0</v>
      </c>
      <c r="Y94" s="5">
        <f>IF(X94&gt;=Priser!$N$6,Priser!$O$6,IF(X94&gt;=Priser!$N$5,Priser!$O$5,IF(X94&gt;=Priser!$N$4,Priser!$O$4,Priser!$O$3)))</f>
        <v>0</v>
      </c>
      <c r="Z94" s="5">
        <f>Y94*SUMIFS(Priser!$L$3:$L$14,Priser!$A$3:$A$14,$BL94)*V94</f>
        <v>0</v>
      </c>
      <c r="AA94" s="5">
        <f t="shared" si="65"/>
        <v>0</v>
      </c>
      <c r="AB94" s="5">
        <f>IF(AA94&gt;=Priser!$P$6,Priser!$Q$6,IF(AA94&gt;=Priser!$P$5,Priser!$Q$5,IF(AA94&gt;=Priser!$P$4,Priser!$Q$4,Priser!$Q$3)))</f>
        <v>0</v>
      </c>
      <c r="AC94" s="5">
        <f>AB94*SUMIFS(Priser!$L$3:$L$14,Priser!$A$3:$A$14,$BL94)*W94</f>
        <v>0</v>
      </c>
      <c r="AE94" s="5"/>
      <c r="AG94" s="5">
        <f t="shared" si="38"/>
        <v>0</v>
      </c>
      <c r="AH94" s="5">
        <f t="shared" si="39"/>
        <v>0</v>
      </c>
      <c r="AI94" s="5">
        <f t="shared" si="40"/>
        <v>0</v>
      </c>
      <c r="AJ94" s="5">
        <f t="shared" si="41"/>
        <v>0</v>
      </c>
      <c r="AK94" s="5">
        <f t="shared" si="42"/>
        <v>0</v>
      </c>
      <c r="AL94" s="5">
        <f t="shared" si="43"/>
        <v>0</v>
      </c>
      <c r="AM94" s="5">
        <f t="shared" si="44"/>
        <v>0</v>
      </c>
      <c r="AN94" s="5">
        <f t="shared" si="45"/>
        <v>0</v>
      </c>
      <c r="AO94" s="5">
        <f t="shared" si="46"/>
        <v>0</v>
      </c>
      <c r="AP94" s="5">
        <f t="shared" si="47"/>
        <v>0</v>
      </c>
      <c r="AQ94" s="5">
        <f t="shared" si="48"/>
        <v>0</v>
      </c>
      <c r="AR94" s="5">
        <f t="shared" si="49"/>
        <v>0</v>
      </c>
      <c r="AS94" s="5">
        <f t="shared" si="50"/>
        <v>0</v>
      </c>
      <c r="AT94" s="5">
        <f t="shared" si="51"/>
        <v>0</v>
      </c>
      <c r="AV94" s="5"/>
      <c r="AX94" s="5">
        <f t="shared" si="52"/>
        <v>0</v>
      </c>
      <c r="AY94" s="5">
        <f t="shared" si="53"/>
        <v>0</v>
      </c>
      <c r="AZ94" s="5">
        <f t="shared" si="54"/>
        <v>0</v>
      </c>
      <c r="BA94" s="5">
        <f t="shared" si="55"/>
        <v>0</v>
      </c>
      <c r="BB94" s="5">
        <f t="shared" si="56"/>
        <v>0</v>
      </c>
      <c r="BC94" s="5">
        <f t="shared" si="57"/>
        <v>0</v>
      </c>
      <c r="BD94" s="5">
        <f t="shared" si="58"/>
        <v>0</v>
      </c>
      <c r="BE94" s="5">
        <f t="shared" si="59"/>
        <v>0</v>
      </c>
      <c r="BF94" s="5"/>
      <c r="BI94">
        <f>IF(Förbrukning!F93="",Förbrukning!E93,0)/IF(Förbrukning!$B$3=Listor!$B$5,F94,1)</f>
        <v>0</v>
      </c>
      <c r="BJ94">
        <f>Förbrukning!F93/IF(Förbrukning!$B$3=Listor!$B$5,F94,1)</f>
        <v>0</v>
      </c>
      <c r="BL94">
        <f t="shared" si="60"/>
        <v>12</v>
      </c>
      <c r="BM94">
        <f t="shared" si="66"/>
        <v>4</v>
      </c>
      <c r="BN94" s="5">
        <f>Indata!$B$6</f>
        <v>0</v>
      </c>
    </row>
    <row r="95" spans="1:66" x14ac:dyDescent="0.2">
      <c r="D95" s="4">
        <f t="shared" si="67"/>
        <v>46386</v>
      </c>
      <c r="E95" s="62">
        <f t="shared" si="61"/>
        <v>0</v>
      </c>
      <c r="F95">
        <f>24+SUMIFS(Listor!$C$22:$C$23,Listor!$B$22:$B$23,Uttag!D95)</f>
        <v>24</v>
      </c>
      <c r="G95" s="5">
        <f t="shared" si="62"/>
        <v>0</v>
      </c>
      <c r="H95" s="5"/>
      <c r="I95" s="206">
        <f>Förbrukning!H94</f>
        <v>0</v>
      </c>
      <c r="J95" s="93"/>
      <c r="K95" s="132"/>
      <c r="L95" s="133"/>
      <c r="N95" s="5">
        <f t="shared" si="34"/>
        <v>0</v>
      </c>
      <c r="P95" s="5">
        <f>I95*SUMIFS(Priser!$L$3:$L$14,Priser!$A$3:$A$14,BL95)</f>
        <v>0</v>
      </c>
      <c r="Q95" s="5">
        <f t="shared" si="35"/>
        <v>0</v>
      </c>
      <c r="R95" s="5"/>
      <c r="U95" s="5">
        <f t="shared" si="36"/>
        <v>0</v>
      </c>
      <c r="V95" s="5">
        <f t="shared" si="63"/>
        <v>0</v>
      </c>
      <c r="W95" s="5">
        <f t="shared" si="37"/>
        <v>0</v>
      </c>
      <c r="X95" s="5">
        <f t="shared" si="64"/>
        <v>0</v>
      </c>
      <c r="Y95" s="5">
        <f>IF(X95&gt;=Priser!$N$6,Priser!$O$6,IF(X95&gt;=Priser!$N$5,Priser!$O$5,IF(X95&gt;=Priser!$N$4,Priser!$O$4,Priser!$O$3)))</f>
        <v>0</v>
      </c>
      <c r="Z95" s="5">
        <f>Y95*SUMIFS(Priser!$L$3:$L$14,Priser!$A$3:$A$14,$BL95)*V95</f>
        <v>0</v>
      </c>
      <c r="AA95" s="5">
        <f t="shared" si="65"/>
        <v>0</v>
      </c>
      <c r="AB95" s="5">
        <f>IF(AA95&gt;=Priser!$P$6,Priser!$Q$6,IF(AA95&gt;=Priser!$P$5,Priser!$Q$5,IF(AA95&gt;=Priser!$P$4,Priser!$Q$4,Priser!$Q$3)))</f>
        <v>0</v>
      </c>
      <c r="AC95" s="5">
        <f>AB95*SUMIFS(Priser!$L$3:$L$14,Priser!$A$3:$A$14,$BL95)*W95</f>
        <v>0</v>
      </c>
      <c r="AE95" s="5"/>
      <c r="AG95" s="5">
        <f t="shared" si="38"/>
        <v>0</v>
      </c>
      <c r="AH95" s="5">
        <f t="shared" si="39"/>
        <v>0</v>
      </c>
      <c r="AI95" s="5">
        <f t="shared" si="40"/>
        <v>0</v>
      </c>
      <c r="AJ95" s="5">
        <f t="shared" si="41"/>
        <v>0</v>
      </c>
      <c r="AK95" s="5">
        <f t="shared" si="42"/>
        <v>0</v>
      </c>
      <c r="AL95" s="5">
        <f t="shared" si="43"/>
        <v>0</v>
      </c>
      <c r="AM95" s="5">
        <f t="shared" si="44"/>
        <v>0</v>
      </c>
      <c r="AN95" s="5">
        <f t="shared" si="45"/>
        <v>0</v>
      </c>
      <c r="AO95" s="5">
        <f t="shared" si="46"/>
        <v>0</v>
      </c>
      <c r="AP95" s="5">
        <f t="shared" si="47"/>
        <v>0</v>
      </c>
      <c r="AQ95" s="5">
        <f t="shared" si="48"/>
        <v>0</v>
      </c>
      <c r="AR95" s="5">
        <f t="shared" si="49"/>
        <v>0</v>
      </c>
      <c r="AS95" s="5">
        <f t="shared" si="50"/>
        <v>0</v>
      </c>
      <c r="AT95" s="5">
        <f t="shared" si="51"/>
        <v>0</v>
      </c>
      <c r="AV95" s="5"/>
      <c r="AX95" s="5">
        <f t="shared" si="52"/>
        <v>0</v>
      </c>
      <c r="AY95" s="5">
        <f t="shared" si="53"/>
        <v>0</v>
      </c>
      <c r="AZ95" s="5">
        <f t="shared" si="54"/>
        <v>0</v>
      </c>
      <c r="BA95" s="5">
        <f t="shared" si="55"/>
        <v>0</v>
      </c>
      <c r="BB95" s="5">
        <f t="shared" si="56"/>
        <v>0</v>
      </c>
      <c r="BC95" s="5">
        <f t="shared" si="57"/>
        <v>0</v>
      </c>
      <c r="BD95" s="5">
        <f t="shared" si="58"/>
        <v>0</v>
      </c>
      <c r="BE95" s="5">
        <f t="shared" si="59"/>
        <v>0</v>
      </c>
      <c r="BF95" s="5"/>
      <c r="BI95">
        <f>IF(Förbrukning!F94="",Förbrukning!E94,0)/IF(Förbrukning!$B$3=Listor!$B$5,F95,1)</f>
        <v>0</v>
      </c>
      <c r="BJ95">
        <f>Förbrukning!F94/IF(Förbrukning!$B$3=Listor!$B$5,F95,1)</f>
        <v>0</v>
      </c>
      <c r="BL95">
        <f t="shared" si="60"/>
        <v>12</v>
      </c>
      <c r="BM95">
        <f t="shared" si="66"/>
        <v>4</v>
      </c>
      <c r="BN95" s="5">
        <f>Indata!$B$6</f>
        <v>0</v>
      </c>
    </row>
    <row r="96" spans="1:66" x14ac:dyDescent="0.2">
      <c r="D96" s="4">
        <f t="shared" si="67"/>
        <v>46387</v>
      </c>
      <c r="E96" s="62">
        <f t="shared" si="61"/>
        <v>0</v>
      </c>
      <c r="F96">
        <f>24+SUMIFS(Listor!$C$22:$C$23,Listor!$B$22:$B$23,Uttag!D96)</f>
        <v>24</v>
      </c>
      <c r="G96" s="5">
        <f t="shared" si="62"/>
        <v>0</v>
      </c>
      <c r="H96" s="5"/>
      <c r="I96" s="206">
        <f>Förbrukning!H95</f>
        <v>0</v>
      </c>
      <c r="J96" s="93"/>
      <c r="K96" s="132"/>
      <c r="L96" s="133"/>
      <c r="N96" s="5">
        <f t="shared" si="34"/>
        <v>0</v>
      </c>
      <c r="P96" s="5">
        <f>I96*SUMIFS(Priser!$L$3:$L$14,Priser!$A$3:$A$14,BL96)</f>
        <v>0</v>
      </c>
      <c r="Q96" s="5">
        <f t="shared" si="35"/>
        <v>0</v>
      </c>
      <c r="R96" s="5"/>
      <c r="U96" s="5">
        <f t="shared" si="36"/>
        <v>0</v>
      </c>
      <c r="V96" s="5">
        <f t="shared" si="63"/>
        <v>0</v>
      </c>
      <c r="W96" s="5">
        <f t="shared" si="37"/>
        <v>0</v>
      </c>
      <c r="X96" s="5">
        <f t="shared" si="64"/>
        <v>0</v>
      </c>
      <c r="Y96" s="5">
        <f>IF(X96&gt;=Priser!$N$6,Priser!$O$6,IF(X96&gt;=Priser!$N$5,Priser!$O$5,IF(X96&gt;=Priser!$N$4,Priser!$O$4,Priser!$O$3)))</f>
        <v>0</v>
      </c>
      <c r="Z96" s="5">
        <f>Y96*SUMIFS(Priser!$L$3:$L$14,Priser!$A$3:$A$14,$BL96)*V96</f>
        <v>0</v>
      </c>
      <c r="AA96" s="5">
        <f t="shared" si="65"/>
        <v>0</v>
      </c>
      <c r="AB96" s="5">
        <f>IF(AA96&gt;=Priser!$P$6,Priser!$Q$6,IF(AA96&gt;=Priser!$P$5,Priser!$Q$5,IF(AA96&gt;=Priser!$P$4,Priser!$Q$4,Priser!$Q$3)))</f>
        <v>0</v>
      </c>
      <c r="AC96" s="5">
        <f>AB96*SUMIFS(Priser!$L$3:$L$14,Priser!$A$3:$A$14,$BL96)*W96</f>
        <v>0</v>
      </c>
      <c r="AE96" s="5"/>
      <c r="AG96" s="5">
        <f t="shared" si="38"/>
        <v>0</v>
      </c>
      <c r="AH96" s="5">
        <f t="shared" si="39"/>
        <v>0</v>
      </c>
      <c r="AI96" s="5">
        <f t="shared" si="40"/>
        <v>0</v>
      </c>
      <c r="AJ96" s="5">
        <f t="shared" si="41"/>
        <v>0</v>
      </c>
      <c r="AK96" s="5">
        <f t="shared" si="42"/>
        <v>0</v>
      </c>
      <c r="AL96" s="5">
        <f t="shared" si="43"/>
        <v>0</v>
      </c>
      <c r="AM96" s="5">
        <f t="shared" si="44"/>
        <v>0</v>
      </c>
      <c r="AN96" s="5">
        <f t="shared" si="45"/>
        <v>0</v>
      </c>
      <c r="AO96" s="5">
        <f t="shared" si="46"/>
        <v>0</v>
      </c>
      <c r="AP96" s="5">
        <f t="shared" si="47"/>
        <v>0</v>
      </c>
      <c r="AQ96" s="5">
        <f t="shared" si="48"/>
        <v>0</v>
      </c>
      <c r="AR96" s="5">
        <f t="shared" si="49"/>
        <v>0</v>
      </c>
      <c r="AS96" s="5">
        <f t="shared" si="50"/>
        <v>0</v>
      </c>
      <c r="AT96" s="5">
        <f t="shared" si="51"/>
        <v>0</v>
      </c>
      <c r="AV96" s="5"/>
      <c r="AX96" s="5">
        <f t="shared" si="52"/>
        <v>0</v>
      </c>
      <c r="AY96" s="5">
        <f t="shared" si="53"/>
        <v>0</v>
      </c>
      <c r="AZ96" s="5">
        <f t="shared" si="54"/>
        <v>0</v>
      </c>
      <c r="BA96" s="5">
        <f t="shared" si="55"/>
        <v>0</v>
      </c>
      <c r="BB96" s="5">
        <f t="shared" si="56"/>
        <v>0</v>
      </c>
      <c r="BC96" s="5">
        <f t="shared" si="57"/>
        <v>0</v>
      </c>
      <c r="BD96" s="5">
        <f t="shared" si="58"/>
        <v>0</v>
      </c>
      <c r="BE96" s="5">
        <f t="shared" si="59"/>
        <v>0</v>
      </c>
      <c r="BF96" s="5"/>
      <c r="BI96">
        <f>IF(Förbrukning!F95="",Förbrukning!E95,0)/IF(Förbrukning!$B$3=Listor!$B$5,F96,1)</f>
        <v>0</v>
      </c>
      <c r="BJ96">
        <f>Förbrukning!F95/IF(Förbrukning!$B$3=Listor!$B$5,F96,1)</f>
        <v>0</v>
      </c>
      <c r="BL96">
        <f t="shared" si="60"/>
        <v>12</v>
      </c>
      <c r="BM96">
        <f t="shared" si="66"/>
        <v>4</v>
      </c>
      <c r="BN96" s="5">
        <f>Indata!$B$6</f>
        <v>0</v>
      </c>
    </row>
    <row r="97" spans="4:66" x14ac:dyDescent="0.2">
      <c r="D97" s="4">
        <f t="shared" si="67"/>
        <v>46388</v>
      </c>
      <c r="E97" s="62">
        <f t="shared" si="61"/>
        <v>0</v>
      </c>
      <c r="F97">
        <f>24+SUMIFS(Listor!$C$22:$C$23,Listor!$B$22:$B$23,Uttag!D97)</f>
        <v>24</v>
      </c>
      <c r="G97" s="5">
        <f t="shared" si="62"/>
        <v>0</v>
      </c>
      <c r="H97" s="5"/>
      <c r="I97" s="206">
        <f>Förbrukning!H96</f>
        <v>0</v>
      </c>
      <c r="J97" s="93"/>
      <c r="K97" s="132"/>
      <c r="L97" s="133"/>
      <c r="N97" s="5">
        <f t="shared" si="34"/>
        <v>0</v>
      </c>
      <c r="P97" s="5">
        <f>I97*SUMIFS(Priser!$L$3:$L$14,Priser!$A$3:$A$14,BL97)</f>
        <v>0</v>
      </c>
      <c r="Q97" s="5">
        <f t="shared" si="35"/>
        <v>0</v>
      </c>
      <c r="R97" s="5"/>
      <c r="U97" s="5">
        <f t="shared" si="36"/>
        <v>0</v>
      </c>
      <c r="V97" s="5">
        <f t="shared" si="63"/>
        <v>0</v>
      </c>
      <c r="W97" s="5">
        <f t="shared" si="37"/>
        <v>0</v>
      </c>
      <c r="X97" s="5">
        <f t="shared" si="64"/>
        <v>0</v>
      </c>
      <c r="Y97" s="5">
        <f>IF(X97&gt;=Priser!$N$6,Priser!$O$6,IF(X97&gt;=Priser!$N$5,Priser!$O$5,IF(X97&gt;=Priser!$N$4,Priser!$O$4,Priser!$O$3)))</f>
        <v>0</v>
      </c>
      <c r="Z97" s="5">
        <f>Y97*SUMIFS(Priser!$L$3:$L$14,Priser!$A$3:$A$14,$BL97)*V97</f>
        <v>0</v>
      </c>
      <c r="AA97" s="5">
        <f t="shared" si="65"/>
        <v>0</v>
      </c>
      <c r="AB97" s="5">
        <f>IF(AA97&gt;=Priser!$P$6,Priser!$Q$6,IF(AA97&gt;=Priser!$P$5,Priser!$Q$5,IF(AA97&gt;=Priser!$P$4,Priser!$Q$4,Priser!$Q$3)))</f>
        <v>0</v>
      </c>
      <c r="AC97" s="5">
        <f>AB97*SUMIFS(Priser!$L$3:$L$14,Priser!$A$3:$A$14,$BL97)*W97</f>
        <v>0</v>
      </c>
      <c r="AE97" s="5"/>
      <c r="AG97" s="5">
        <f t="shared" si="38"/>
        <v>0</v>
      </c>
      <c r="AH97" s="5">
        <f t="shared" si="39"/>
        <v>0</v>
      </c>
      <c r="AI97" s="5">
        <f t="shared" si="40"/>
        <v>0</v>
      </c>
      <c r="AJ97" s="5">
        <f t="shared" si="41"/>
        <v>0</v>
      </c>
      <c r="AK97" s="5">
        <f t="shared" si="42"/>
        <v>0</v>
      </c>
      <c r="AL97" s="5">
        <f t="shared" si="43"/>
        <v>0</v>
      </c>
      <c r="AM97" s="5">
        <f t="shared" si="44"/>
        <v>0</v>
      </c>
      <c r="AN97" s="5">
        <f t="shared" si="45"/>
        <v>0</v>
      </c>
      <c r="AO97" s="5">
        <f t="shared" si="46"/>
        <v>0</v>
      </c>
      <c r="AP97" s="5">
        <f t="shared" si="47"/>
        <v>0</v>
      </c>
      <c r="AQ97" s="5">
        <f t="shared" si="48"/>
        <v>0</v>
      </c>
      <c r="AR97" s="5">
        <f t="shared" si="49"/>
        <v>0</v>
      </c>
      <c r="AS97" s="5">
        <f t="shared" si="50"/>
        <v>0</v>
      </c>
      <c r="AT97" s="5">
        <f t="shared" si="51"/>
        <v>0</v>
      </c>
      <c r="AV97" s="5"/>
      <c r="AX97" s="5">
        <f t="shared" si="52"/>
        <v>0</v>
      </c>
      <c r="AY97" s="5">
        <f t="shared" si="53"/>
        <v>0</v>
      </c>
      <c r="AZ97" s="5">
        <f t="shared" si="54"/>
        <v>0</v>
      </c>
      <c r="BA97" s="5">
        <f t="shared" si="55"/>
        <v>0</v>
      </c>
      <c r="BB97" s="5">
        <f t="shared" si="56"/>
        <v>0</v>
      </c>
      <c r="BC97" s="5">
        <f t="shared" si="57"/>
        <v>0</v>
      </c>
      <c r="BD97" s="5">
        <f t="shared" si="58"/>
        <v>0</v>
      </c>
      <c r="BE97" s="5">
        <f t="shared" si="59"/>
        <v>0</v>
      </c>
      <c r="BF97" s="5"/>
      <c r="BI97">
        <f>IF(Förbrukning!F96="",Förbrukning!E96,0)/IF(Förbrukning!$B$3=Listor!$B$5,F97,1)</f>
        <v>0</v>
      </c>
      <c r="BJ97">
        <f>Förbrukning!F96/IF(Förbrukning!$B$3=Listor!$B$5,F97,1)</f>
        <v>0</v>
      </c>
      <c r="BL97">
        <f t="shared" si="60"/>
        <v>1</v>
      </c>
      <c r="BM97">
        <f t="shared" si="66"/>
        <v>1</v>
      </c>
      <c r="BN97" s="5">
        <f>Indata!$B$6</f>
        <v>0</v>
      </c>
    </row>
    <row r="98" spans="4:66" x14ac:dyDescent="0.2">
      <c r="D98" s="4">
        <f t="shared" si="67"/>
        <v>46389</v>
      </c>
      <c r="E98" s="62">
        <f t="shared" si="61"/>
        <v>0</v>
      </c>
      <c r="F98">
        <f>24+SUMIFS(Listor!$C$22:$C$23,Listor!$B$22:$B$23,Uttag!D98)</f>
        <v>24</v>
      </c>
      <c r="G98" s="5">
        <f t="shared" si="62"/>
        <v>0</v>
      </c>
      <c r="H98" s="5"/>
      <c r="I98" s="206">
        <f>Förbrukning!H97</f>
        <v>0</v>
      </c>
      <c r="J98" s="93"/>
      <c r="K98" s="132"/>
      <c r="L98" s="133"/>
      <c r="N98" s="5">
        <f t="shared" si="34"/>
        <v>0</v>
      </c>
      <c r="P98" s="5">
        <f>I98*SUMIFS(Priser!$L$3:$L$14,Priser!$A$3:$A$14,BL98)</f>
        <v>0</v>
      </c>
      <c r="Q98" s="5">
        <f t="shared" si="35"/>
        <v>0</v>
      </c>
      <c r="R98" s="5"/>
      <c r="U98" s="5">
        <f t="shared" si="36"/>
        <v>0</v>
      </c>
      <c r="V98" s="5">
        <f t="shared" si="63"/>
        <v>0</v>
      </c>
      <c r="W98" s="5">
        <f t="shared" si="37"/>
        <v>0</v>
      </c>
      <c r="X98" s="5">
        <f t="shared" si="64"/>
        <v>0</v>
      </c>
      <c r="Y98" s="5">
        <f>IF(X98&gt;=Priser!$N$6,Priser!$O$6,IF(X98&gt;=Priser!$N$5,Priser!$O$5,IF(X98&gt;=Priser!$N$4,Priser!$O$4,Priser!$O$3)))</f>
        <v>0</v>
      </c>
      <c r="Z98" s="5">
        <f>Y98*SUMIFS(Priser!$L$3:$L$14,Priser!$A$3:$A$14,$BL98)*V98</f>
        <v>0</v>
      </c>
      <c r="AA98" s="5">
        <f t="shared" si="65"/>
        <v>0</v>
      </c>
      <c r="AB98" s="5">
        <f>IF(AA98&gt;=Priser!$P$6,Priser!$Q$6,IF(AA98&gt;=Priser!$P$5,Priser!$Q$5,IF(AA98&gt;=Priser!$P$4,Priser!$Q$4,Priser!$Q$3)))</f>
        <v>0</v>
      </c>
      <c r="AC98" s="5">
        <f>AB98*SUMIFS(Priser!$L$3:$L$14,Priser!$A$3:$A$14,$BL98)*W98</f>
        <v>0</v>
      </c>
      <c r="AE98" s="5"/>
      <c r="AG98" s="5">
        <f t="shared" si="38"/>
        <v>0</v>
      </c>
      <c r="AH98" s="5">
        <f t="shared" si="39"/>
        <v>0</v>
      </c>
      <c r="AI98" s="5">
        <f t="shared" si="40"/>
        <v>0</v>
      </c>
      <c r="AJ98" s="5">
        <f t="shared" si="41"/>
        <v>0</v>
      </c>
      <c r="AK98" s="5">
        <f t="shared" si="42"/>
        <v>0</v>
      </c>
      <c r="AL98" s="5">
        <f t="shared" si="43"/>
        <v>0</v>
      </c>
      <c r="AM98" s="5">
        <f t="shared" si="44"/>
        <v>0</v>
      </c>
      <c r="AN98" s="5">
        <f t="shared" si="45"/>
        <v>0</v>
      </c>
      <c r="AO98" s="5">
        <f t="shared" si="46"/>
        <v>0</v>
      </c>
      <c r="AP98" s="5">
        <f t="shared" si="47"/>
        <v>0</v>
      </c>
      <c r="AQ98" s="5">
        <f t="shared" si="48"/>
        <v>0</v>
      </c>
      <c r="AR98" s="5">
        <f t="shared" si="49"/>
        <v>0</v>
      </c>
      <c r="AS98" s="5">
        <f t="shared" si="50"/>
        <v>0</v>
      </c>
      <c r="AT98" s="5">
        <f t="shared" si="51"/>
        <v>0</v>
      </c>
      <c r="AV98" s="5"/>
      <c r="AX98" s="5">
        <f t="shared" si="52"/>
        <v>0</v>
      </c>
      <c r="AY98" s="5">
        <f t="shared" si="53"/>
        <v>0</v>
      </c>
      <c r="AZ98" s="5">
        <f t="shared" si="54"/>
        <v>0</v>
      </c>
      <c r="BA98" s="5">
        <f t="shared" si="55"/>
        <v>0</v>
      </c>
      <c r="BB98" s="5">
        <f t="shared" si="56"/>
        <v>0</v>
      </c>
      <c r="BC98" s="5">
        <f t="shared" si="57"/>
        <v>0</v>
      </c>
      <c r="BD98" s="5">
        <f t="shared" si="58"/>
        <v>0</v>
      </c>
      <c r="BE98" s="5">
        <f t="shared" si="59"/>
        <v>0</v>
      </c>
      <c r="BF98" s="5"/>
      <c r="BI98">
        <f>IF(Förbrukning!F97="",Förbrukning!E97,0)/IF(Förbrukning!$B$3=Listor!$B$5,F98,1)</f>
        <v>0</v>
      </c>
      <c r="BJ98">
        <f>Förbrukning!F97/IF(Förbrukning!$B$3=Listor!$B$5,F98,1)</f>
        <v>0</v>
      </c>
      <c r="BL98">
        <f t="shared" si="60"/>
        <v>1</v>
      </c>
      <c r="BM98">
        <f t="shared" si="66"/>
        <v>1</v>
      </c>
      <c r="BN98" s="5">
        <f>Indata!$B$6</f>
        <v>0</v>
      </c>
    </row>
    <row r="99" spans="4:66" x14ac:dyDescent="0.2">
      <c r="D99" s="4">
        <f t="shared" si="67"/>
        <v>46390</v>
      </c>
      <c r="E99" s="62">
        <f t="shared" si="61"/>
        <v>0</v>
      </c>
      <c r="F99">
        <f>24+SUMIFS(Listor!$C$22:$C$23,Listor!$B$22:$B$23,Uttag!D99)</f>
        <v>24</v>
      </c>
      <c r="G99" s="5">
        <f t="shared" si="62"/>
        <v>0</v>
      </c>
      <c r="H99" s="5"/>
      <c r="I99" s="206">
        <f>Förbrukning!H98</f>
        <v>0</v>
      </c>
      <c r="J99" s="93"/>
      <c r="K99" s="132"/>
      <c r="L99" s="133"/>
      <c r="N99" s="5">
        <f t="shared" si="34"/>
        <v>0</v>
      </c>
      <c r="P99" s="5">
        <f>I99*SUMIFS(Priser!$L$3:$L$14,Priser!$A$3:$A$14,BL99)</f>
        <v>0</v>
      </c>
      <c r="Q99" s="5">
        <f t="shared" si="35"/>
        <v>0</v>
      </c>
      <c r="R99" s="5"/>
      <c r="U99" s="5">
        <f t="shared" si="36"/>
        <v>0</v>
      </c>
      <c r="V99" s="5">
        <f t="shared" si="63"/>
        <v>0</v>
      </c>
      <c r="W99" s="5">
        <f t="shared" si="37"/>
        <v>0</v>
      </c>
      <c r="X99" s="5">
        <f t="shared" si="64"/>
        <v>0</v>
      </c>
      <c r="Y99" s="5">
        <f>IF(X99&gt;=Priser!$N$6,Priser!$O$6,IF(X99&gt;=Priser!$N$5,Priser!$O$5,IF(X99&gt;=Priser!$N$4,Priser!$O$4,Priser!$O$3)))</f>
        <v>0</v>
      </c>
      <c r="Z99" s="5">
        <f>Y99*SUMIFS(Priser!$L$3:$L$14,Priser!$A$3:$A$14,$BL99)*V99</f>
        <v>0</v>
      </c>
      <c r="AA99" s="5">
        <f t="shared" si="65"/>
        <v>0</v>
      </c>
      <c r="AB99" s="5">
        <f>IF(AA99&gt;=Priser!$P$6,Priser!$Q$6,IF(AA99&gt;=Priser!$P$5,Priser!$Q$5,IF(AA99&gt;=Priser!$P$4,Priser!$Q$4,Priser!$Q$3)))</f>
        <v>0</v>
      </c>
      <c r="AC99" s="5">
        <f>AB99*SUMIFS(Priser!$L$3:$L$14,Priser!$A$3:$A$14,$BL99)*W99</f>
        <v>0</v>
      </c>
      <c r="AE99" s="5"/>
      <c r="AG99" s="5">
        <f t="shared" si="38"/>
        <v>0</v>
      </c>
      <c r="AH99" s="5">
        <f t="shared" si="39"/>
        <v>0</v>
      </c>
      <c r="AI99" s="5">
        <f t="shared" si="40"/>
        <v>0</v>
      </c>
      <c r="AJ99" s="5">
        <f t="shared" si="41"/>
        <v>0</v>
      </c>
      <c r="AK99" s="5">
        <f t="shared" si="42"/>
        <v>0</v>
      </c>
      <c r="AL99" s="5">
        <f t="shared" si="43"/>
        <v>0</v>
      </c>
      <c r="AM99" s="5">
        <f t="shared" si="44"/>
        <v>0</v>
      </c>
      <c r="AN99" s="5">
        <f t="shared" si="45"/>
        <v>0</v>
      </c>
      <c r="AO99" s="5">
        <f t="shared" si="46"/>
        <v>0</v>
      </c>
      <c r="AP99" s="5">
        <f t="shared" si="47"/>
        <v>0</v>
      </c>
      <c r="AQ99" s="5">
        <f t="shared" si="48"/>
        <v>0</v>
      </c>
      <c r="AR99" s="5">
        <f t="shared" si="49"/>
        <v>0</v>
      </c>
      <c r="AS99" s="5">
        <f t="shared" si="50"/>
        <v>0</v>
      </c>
      <c r="AT99" s="5">
        <f t="shared" si="51"/>
        <v>0</v>
      </c>
      <c r="AV99" s="5"/>
      <c r="AX99" s="5">
        <f t="shared" si="52"/>
        <v>0</v>
      </c>
      <c r="AY99" s="5">
        <f t="shared" si="53"/>
        <v>0</v>
      </c>
      <c r="AZ99" s="5">
        <f t="shared" si="54"/>
        <v>0</v>
      </c>
      <c r="BA99" s="5">
        <f t="shared" si="55"/>
        <v>0</v>
      </c>
      <c r="BB99" s="5">
        <f t="shared" si="56"/>
        <v>0</v>
      </c>
      <c r="BC99" s="5">
        <f t="shared" si="57"/>
        <v>0</v>
      </c>
      <c r="BD99" s="5">
        <f t="shared" si="58"/>
        <v>0</v>
      </c>
      <c r="BE99" s="5">
        <f t="shared" si="59"/>
        <v>0</v>
      </c>
      <c r="BF99" s="5"/>
      <c r="BI99">
        <f>IF(Förbrukning!F98="",Förbrukning!E98,0)/IF(Förbrukning!$B$3=Listor!$B$5,F99,1)</f>
        <v>0</v>
      </c>
      <c r="BJ99">
        <f>Förbrukning!F98/IF(Förbrukning!$B$3=Listor!$B$5,F99,1)</f>
        <v>0</v>
      </c>
      <c r="BL99">
        <f t="shared" si="60"/>
        <v>1</v>
      </c>
      <c r="BM99">
        <f t="shared" si="66"/>
        <v>1</v>
      </c>
      <c r="BN99" s="5">
        <f>Indata!$B$6</f>
        <v>0</v>
      </c>
    </row>
    <row r="100" spans="4:66" x14ac:dyDescent="0.2">
      <c r="D100" s="4">
        <f t="shared" si="67"/>
        <v>46391</v>
      </c>
      <c r="E100" s="62">
        <f t="shared" si="61"/>
        <v>0</v>
      </c>
      <c r="F100">
        <f>24+SUMIFS(Listor!$C$22:$C$23,Listor!$B$22:$B$23,Uttag!D100)</f>
        <v>24</v>
      </c>
      <c r="G100" s="5">
        <f t="shared" si="62"/>
        <v>0</v>
      </c>
      <c r="H100" s="5"/>
      <c r="I100" s="206">
        <f>Förbrukning!H99</f>
        <v>0</v>
      </c>
      <c r="J100" s="93"/>
      <c r="K100" s="132"/>
      <c r="L100" s="133"/>
      <c r="N100" s="5">
        <f t="shared" si="34"/>
        <v>0</v>
      </c>
      <c r="P100" s="5">
        <f>I100*SUMIFS(Priser!$L$3:$L$14,Priser!$A$3:$A$14,BL100)</f>
        <v>0</v>
      </c>
      <c r="Q100" s="5">
        <f t="shared" si="35"/>
        <v>0</v>
      </c>
      <c r="R100" s="5"/>
      <c r="U100" s="5">
        <f t="shared" si="36"/>
        <v>0</v>
      </c>
      <c r="V100" s="5">
        <f t="shared" si="63"/>
        <v>0</v>
      </c>
      <c r="W100" s="5">
        <f t="shared" si="37"/>
        <v>0</v>
      </c>
      <c r="X100" s="5">
        <f t="shared" si="64"/>
        <v>0</v>
      </c>
      <c r="Y100" s="5">
        <f>IF(X100&gt;=Priser!$N$6,Priser!$O$6,IF(X100&gt;=Priser!$N$5,Priser!$O$5,IF(X100&gt;=Priser!$N$4,Priser!$O$4,Priser!$O$3)))</f>
        <v>0</v>
      </c>
      <c r="Z100" s="5">
        <f>Y100*SUMIFS(Priser!$L$3:$L$14,Priser!$A$3:$A$14,$BL100)*V100</f>
        <v>0</v>
      </c>
      <c r="AA100" s="5">
        <f t="shared" si="65"/>
        <v>0</v>
      </c>
      <c r="AB100" s="5">
        <f>IF(AA100&gt;=Priser!$P$6,Priser!$Q$6,IF(AA100&gt;=Priser!$P$5,Priser!$Q$5,IF(AA100&gt;=Priser!$P$4,Priser!$Q$4,Priser!$Q$3)))</f>
        <v>0</v>
      </c>
      <c r="AC100" s="5">
        <f>AB100*SUMIFS(Priser!$L$3:$L$14,Priser!$A$3:$A$14,$BL100)*W100</f>
        <v>0</v>
      </c>
      <c r="AE100" s="5"/>
      <c r="AG100" s="5">
        <f t="shared" si="38"/>
        <v>0</v>
      </c>
      <c r="AH100" s="5">
        <f t="shared" si="39"/>
        <v>0</v>
      </c>
      <c r="AI100" s="5">
        <f t="shared" si="40"/>
        <v>0</v>
      </c>
      <c r="AJ100" s="5">
        <f t="shared" si="41"/>
        <v>0</v>
      </c>
      <c r="AK100" s="5">
        <f t="shared" si="42"/>
        <v>0</v>
      </c>
      <c r="AL100" s="5">
        <f t="shared" si="43"/>
        <v>0</v>
      </c>
      <c r="AM100" s="5">
        <f t="shared" si="44"/>
        <v>0</v>
      </c>
      <c r="AN100" s="5">
        <f t="shared" si="45"/>
        <v>0</v>
      </c>
      <c r="AO100" s="5">
        <f t="shared" si="46"/>
        <v>0</v>
      </c>
      <c r="AP100" s="5">
        <f t="shared" si="47"/>
        <v>0</v>
      </c>
      <c r="AQ100" s="5">
        <f t="shared" si="48"/>
        <v>0</v>
      </c>
      <c r="AR100" s="5">
        <f t="shared" si="49"/>
        <v>0</v>
      </c>
      <c r="AS100" s="5">
        <f t="shared" si="50"/>
        <v>0</v>
      </c>
      <c r="AT100" s="5">
        <f t="shared" si="51"/>
        <v>0</v>
      </c>
      <c r="AV100" s="5"/>
      <c r="AX100" s="5">
        <f t="shared" si="52"/>
        <v>0</v>
      </c>
      <c r="AY100" s="5">
        <f t="shared" si="53"/>
        <v>0</v>
      </c>
      <c r="AZ100" s="5">
        <f t="shared" si="54"/>
        <v>0</v>
      </c>
      <c r="BA100" s="5">
        <f t="shared" si="55"/>
        <v>0</v>
      </c>
      <c r="BB100" s="5">
        <f t="shared" si="56"/>
        <v>0</v>
      </c>
      <c r="BC100" s="5">
        <f t="shared" si="57"/>
        <v>0</v>
      </c>
      <c r="BD100" s="5">
        <f t="shared" si="58"/>
        <v>0</v>
      </c>
      <c r="BE100" s="5">
        <f t="shared" si="59"/>
        <v>0</v>
      </c>
      <c r="BF100" s="5"/>
      <c r="BI100">
        <f>IF(Förbrukning!F99="",Förbrukning!E99,0)/IF(Förbrukning!$B$3=Listor!$B$5,F100,1)</f>
        <v>0</v>
      </c>
      <c r="BJ100">
        <f>Förbrukning!F99/IF(Förbrukning!$B$3=Listor!$B$5,F100,1)</f>
        <v>0</v>
      </c>
      <c r="BL100">
        <f t="shared" si="60"/>
        <v>1</v>
      </c>
      <c r="BM100">
        <f t="shared" si="66"/>
        <v>1</v>
      </c>
      <c r="BN100" s="5">
        <f>Indata!$B$6</f>
        <v>0</v>
      </c>
    </row>
    <row r="101" spans="4:66" x14ac:dyDescent="0.2">
      <c r="D101" s="4">
        <f t="shared" si="67"/>
        <v>46392</v>
      </c>
      <c r="E101" s="62">
        <f t="shared" si="61"/>
        <v>0</v>
      </c>
      <c r="F101">
        <f>24+SUMIFS(Listor!$C$22:$C$23,Listor!$B$22:$B$23,Uttag!D101)</f>
        <v>24</v>
      </c>
      <c r="G101" s="5">
        <f t="shared" si="62"/>
        <v>0</v>
      </c>
      <c r="H101" s="5"/>
      <c r="I101" s="206">
        <f>Förbrukning!H100</f>
        <v>0</v>
      </c>
      <c r="J101" s="93"/>
      <c r="K101" s="132"/>
      <c r="L101" s="133"/>
      <c r="N101" s="5">
        <f t="shared" si="34"/>
        <v>0</v>
      </c>
      <c r="P101" s="5">
        <f>I101*SUMIFS(Priser!$L$3:$L$14,Priser!$A$3:$A$14,BL101)</f>
        <v>0</v>
      </c>
      <c r="Q101" s="5">
        <f t="shared" si="35"/>
        <v>0</v>
      </c>
      <c r="R101" s="5"/>
      <c r="U101" s="5">
        <f t="shared" si="36"/>
        <v>0</v>
      </c>
      <c r="V101" s="5">
        <f t="shared" si="63"/>
        <v>0</v>
      </c>
      <c r="W101" s="5">
        <f t="shared" si="37"/>
        <v>0</v>
      </c>
      <c r="X101" s="5">
        <f t="shared" si="64"/>
        <v>0</v>
      </c>
      <c r="Y101" s="5">
        <f>IF(X101&gt;=Priser!$N$6,Priser!$O$6,IF(X101&gt;=Priser!$N$5,Priser!$O$5,IF(X101&gt;=Priser!$N$4,Priser!$O$4,Priser!$O$3)))</f>
        <v>0</v>
      </c>
      <c r="Z101" s="5">
        <f>Y101*SUMIFS(Priser!$L$3:$L$14,Priser!$A$3:$A$14,$BL101)*V101</f>
        <v>0</v>
      </c>
      <c r="AA101" s="5">
        <f t="shared" si="65"/>
        <v>0</v>
      </c>
      <c r="AB101" s="5">
        <f>IF(AA101&gt;=Priser!$P$6,Priser!$Q$6,IF(AA101&gt;=Priser!$P$5,Priser!$Q$5,IF(AA101&gt;=Priser!$P$4,Priser!$Q$4,Priser!$Q$3)))</f>
        <v>0</v>
      </c>
      <c r="AC101" s="5">
        <f>AB101*SUMIFS(Priser!$L$3:$L$14,Priser!$A$3:$A$14,$BL101)*W101</f>
        <v>0</v>
      </c>
      <c r="AE101" s="5"/>
      <c r="AG101" s="5">
        <f t="shared" si="38"/>
        <v>0</v>
      </c>
      <c r="AH101" s="5">
        <f t="shared" si="39"/>
        <v>0</v>
      </c>
      <c r="AI101" s="5">
        <f t="shared" si="40"/>
        <v>0</v>
      </c>
      <c r="AJ101" s="5">
        <f t="shared" si="41"/>
        <v>0</v>
      </c>
      <c r="AK101" s="5">
        <f t="shared" si="42"/>
        <v>0</v>
      </c>
      <c r="AL101" s="5">
        <f t="shared" si="43"/>
        <v>0</v>
      </c>
      <c r="AM101" s="5">
        <f t="shared" si="44"/>
        <v>0</v>
      </c>
      <c r="AN101" s="5">
        <f t="shared" si="45"/>
        <v>0</v>
      </c>
      <c r="AO101" s="5">
        <f t="shared" si="46"/>
        <v>0</v>
      </c>
      <c r="AP101" s="5">
        <f t="shared" si="47"/>
        <v>0</v>
      </c>
      <c r="AQ101" s="5">
        <f t="shared" si="48"/>
        <v>0</v>
      </c>
      <c r="AR101" s="5">
        <f t="shared" si="49"/>
        <v>0</v>
      </c>
      <c r="AS101" s="5">
        <f t="shared" si="50"/>
        <v>0</v>
      </c>
      <c r="AT101" s="5">
        <f t="shared" si="51"/>
        <v>0</v>
      </c>
      <c r="AV101" s="5"/>
      <c r="AX101" s="5">
        <f t="shared" si="52"/>
        <v>0</v>
      </c>
      <c r="AY101" s="5">
        <f t="shared" si="53"/>
        <v>0</v>
      </c>
      <c r="AZ101" s="5">
        <f t="shared" si="54"/>
        <v>0</v>
      </c>
      <c r="BA101" s="5">
        <f t="shared" si="55"/>
        <v>0</v>
      </c>
      <c r="BB101" s="5">
        <f t="shared" si="56"/>
        <v>0</v>
      </c>
      <c r="BC101" s="5">
        <f t="shared" si="57"/>
        <v>0</v>
      </c>
      <c r="BD101" s="5">
        <f t="shared" si="58"/>
        <v>0</v>
      </c>
      <c r="BE101" s="5">
        <f t="shared" si="59"/>
        <v>0</v>
      </c>
      <c r="BF101" s="5"/>
      <c r="BI101">
        <f>IF(Förbrukning!F100="",Förbrukning!E100,0)/IF(Förbrukning!$B$3=Listor!$B$5,F101,1)</f>
        <v>0</v>
      </c>
      <c r="BJ101">
        <f>Förbrukning!F100/IF(Förbrukning!$B$3=Listor!$B$5,F101,1)</f>
        <v>0</v>
      </c>
      <c r="BL101">
        <f t="shared" si="60"/>
        <v>1</v>
      </c>
      <c r="BM101">
        <f t="shared" si="66"/>
        <v>1</v>
      </c>
      <c r="BN101" s="5">
        <f>Indata!$B$6</f>
        <v>0</v>
      </c>
    </row>
    <row r="102" spans="4:66" x14ac:dyDescent="0.2">
      <c r="D102" s="4">
        <f t="shared" si="67"/>
        <v>46393</v>
      </c>
      <c r="E102" s="62">
        <f t="shared" si="61"/>
        <v>0</v>
      </c>
      <c r="F102">
        <f>24+SUMIFS(Listor!$C$22:$C$23,Listor!$B$22:$B$23,Uttag!D102)</f>
        <v>24</v>
      </c>
      <c r="G102" s="5">
        <f t="shared" si="62"/>
        <v>0</v>
      </c>
      <c r="H102" s="5"/>
      <c r="I102" s="206">
        <f>Förbrukning!H101</f>
        <v>0</v>
      </c>
      <c r="J102" s="93"/>
      <c r="K102" s="132"/>
      <c r="L102" s="133"/>
      <c r="N102" s="5">
        <f t="shared" si="34"/>
        <v>0</v>
      </c>
      <c r="P102" s="5">
        <f>I102*SUMIFS(Priser!$L$3:$L$14,Priser!$A$3:$A$14,BL102)</f>
        <v>0</v>
      </c>
      <c r="Q102" s="5">
        <f t="shared" si="35"/>
        <v>0</v>
      </c>
      <c r="R102" s="5"/>
      <c r="U102" s="5">
        <f t="shared" si="36"/>
        <v>0</v>
      </c>
      <c r="V102" s="5">
        <f t="shared" si="63"/>
        <v>0</v>
      </c>
      <c r="W102" s="5">
        <f t="shared" si="37"/>
        <v>0</v>
      </c>
      <c r="X102" s="5">
        <f t="shared" si="64"/>
        <v>0</v>
      </c>
      <c r="Y102" s="5">
        <f>IF(X102&gt;=Priser!$N$6,Priser!$O$6,IF(X102&gt;=Priser!$N$5,Priser!$O$5,IF(X102&gt;=Priser!$N$4,Priser!$O$4,Priser!$O$3)))</f>
        <v>0</v>
      </c>
      <c r="Z102" s="5">
        <f>Y102*SUMIFS(Priser!$L$3:$L$14,Priser!$A$3:$A$14,$BL102)*V102</f>
        <v>0</v>
      </c>
      <c r="AA102" s="5">
        <f t="shared" si="65"/>
        <v>0</v>
      </c>
      <c r="AB102" s="5">
        <f>IF(AA102&gt;=Priser!$P$6,Priser!$Q$6,IF(AA102&gt;=Priser!$P$5,Priser!$Q$5,IF(AA102&gt;=Priser!$P$4,Priser!$Q$4,Priser!$Q$3)))</f>
        <v>0</v>
      </c>
      <c r="AC102" s="5">
        <f>AB102*SUMIFS(Priser!$L$3:$L$14,Priser!$A$3:$A$14,$BL102)*W102</f>
        <v>0</v>
      </c>
      <c r="AE102" s="5"/>
      <c r="AG102" s="5">
        <f t="shared" si="38"/>
        <v>0</v>
      </c>
      <c r="AH102" s="5">
        <f t="shared" si="39"/>
        <v>0</v>
      </c>
      <c r="AI102" s="5">
        <f t="shared" si="40"/>
        <v>0</v>
      </c>
      <c r="AJ102" s="5">
        <f t="shared" si="41"/>
        <v>0</v>
      </c>
      <c r="AK102" s="5">
        <f t="shared" si="42"/>
        <v>0</v>
      </c>
      <c r="AL102" s="5">
        <f t="shared" si="43"/>
        <v>0</v>
      </c>
      <c r="AM102" s="5">
        <f t="shared" si="44"/>
        <v>0</v>
      </c>
      <c r="AN102" s="5">
        <f t="shared" si="45"/>
        <v>0</v>
      </c>
      <c r="AO102" s="5">
        <f t="shared" si="46"/>
        <v>0</v>
      </c>
      <c r="AP102" s="5">
        <f t="shared" si="47"/>
        <v>0</v>
      </c>
      <c r="AQ102" s="5">
        <f t="shared" si="48"/>
        <v>0</v>
      </c>
      <c r="AR102" s="5">
        <f t="shared" si="49"/>
        <v>0</v>
      </c>
      <c r="AS102" s="5">
        <f t="shared" si="50"/>
        <v>0</v>
      </c>
      <c r="AT102" s="5">
        <f t="shared" si="51"/>
        <v>0</v>
      </c>
      <c r="AV102" s="5"/>
      <c r="AX102" s="5">
        <f t="shared" si="52"/>
        <v>0</v>
      </c>
      <c r="AY102" s="5">
        <f t="shared" si="53"/>
        <v>0</v>
      </c>
      <c r="AZ102" s="5">
        <f t="shared" si="54"/>
        <v>0</v>
      </c>
      <c r="BA102" s="5">
        <f t="shared" si="55"/>
        <v>0</v>
      </c>
      <c r="BB102" s="5">
        <f t="shared" si="56"/>
        <v>0</v>
      </c>
      <c r="BC102" s="5">
        <f t="shared" si="57"/>
        <v>0</v>
      </c>
      <c r="BD102" s="5">
        <f t="shared" si="58"/>
        <v>0</v>
      </c>
      <c r="BE102" s="5">
        <f t="shared" si="59"/>
        <v>0</v>
      </c>
      <c r="BF102" s="5"/>
      <c r="BI102">
        <f>IF(Förbrukning!F101="",Förbrukning!E101,0)/IF(Förbrukning!$B$3=Listor!$B$5,F102,1)</f>
        <v>0</v>
      </c>
      <c r="BJ102">
        <f>Förbrukning!F101/IF(Förbrukning!$B$3=Listor!$B$5,F102,1)</f>
        <v>0</v>
      </c>
      <c r="BL102">
        <f t="shared" si="60"/>
        <v>1</v>
      </c>
      <c r="BM102">
        <f t="shared" si="66"/>
        <v>1</v>
      </c>
      <c r="BN102" s="5">
        <f>Indata!$B$6</f>
        <v>0</v>
      </c>
    </row>
    <row r="103" spans="4:66" x14ac:dyDescent="0.2">
      <c r="D103" s="4">
        <f t="shared" si="67"/>
        <v>46394</v>
      </c>
      <c r="E103" s="62">
        <f t="shared" si="61"/>
        <v>0</v>
      </c>
      <c r="F103">
        <f>24+SUMIFS(Listor!$C$22:$C$23,Listor!$B$22:$B$23,Uttag!D103)</f>
        <v>24</v>
      </c>
      <c r="G103" s="5">
        <f t="shared" si="62"/>
        <v>0</v>
      </c>
      <c r="H103" s="5"/>
      <c r="I103" s="206">
        <f>Förbrukning!H102</f>
        <v>0</v>
      </c>
      <c r="J103" s="93"/>
      <c r="K103" s="132"/>
      <c r="L103" s="133"/>
      <c r="N103" s="5">
        <f t="shared" si="34"/>
        <v>0</v>
      </c>
      <c r="P103" s="5">
        <f>I103*SUMIFS(Priser!$L$3:$L$14,Priser!$A$3:$A$14,BL103)</f>
        <v>0</v>
      </c>
      <c r="Q103" s="5">
        <f t="shared" si="35"/>
        <v>0</v>
      </c>
      <c r="R103" s="5"/>
      <c r="U103" s="5">
        <f t="shared" si="36"/>
        <v>0</v>
      </c>
      <c r="V103" s="5">
        <f t="shared" si="63"/>
        <v>0</v>
      </c>
      <c r="W103" s="5">
        <f t="shared" si="37"/>
        <v>0</v>
      </c>
      <c r="X103" s="5">
        <f t="shared" si="64"/>
        <v>0</v>
      </c>
      <c r="Y103" s="5">
        <f>IF(X103&gt;=Priser!$N$6,Priser!$O$6,IF(X103&gt;=Priser!$N$5,Priser!$O$5,IF(X103&gt;=Priser!$N$4,Priser!$O$4,Priser!$O$3)))</f>
        <v>0</v>
      </c>
      <c r="Z103" s="5">
        <f>Y103*SUMIFS(Priser!$L$3:$L$14,Priser!$A$3:$A$14,$BL103)*V103</f>
        <v>0</v>
      </c>
      <c r="AA103" s="5">
        <f t="shared" si="65"/>
        <v>0</v>
      </c>
      <c r="AB103" s="5">
        <f>IF(AA103&gt;=Priser!$P$6,Priser!$Q$6,IF(AA103&gt;=Priser!$P$5,Priser!$Q$5,IF(AA103&gt;=Priser!$P$4,Priser!$Q$4,Priser!$Q$3)))</f>
        <v>0</v>
      </c>
      <c r="AC103" s="5">
        <f>AB103*SUMIFS(Priser!$L$3:$L$14,Priser!$A$3:$A$14,$BL103)*W103</f>
        <v>0</v>
      </c>
      <c r="AE103" s="5"/>
      <c r="AG103" s="5">
        <f t="shared" si="38"/>
        <v>0</v>
      </c>
      <c r="AH103" s="5">
        <f t="shared" si="39"/>
        <v>0</v>
      </c>
      <c r="AI103" s="5">
        <f t="shared" si="40"/>
        <v>0</v>
      </c>
      <c r="AJ103" s="5">
        <f t="shared" si="41"/>
        <v>0</v>
      </c>
      <c r="AK103" s="5">
        <f t="shared" si="42"/>
        <v>0</v>
      </c>
      <c r="AL103" s="5">
        <f t="shared" si="43"/>
        <v>0</v>
      </c>
      <c r="AM103" s="5">
        <f t="shared" si="44"/>
        <v>0</v>
      </c>
      <c r="AN103" s="5">
        <f t="shared" si="45"/>
        <v>0</v>
      </c>
      <c r="AO103" s="5">
        <f t="shared" si="46"/>
        <v>0</v>
      </c>
      <c r="AP103" s="5">
        <f t="shared" si="47"/>
        <v>0</v>
      </c>
      <c r="AQ103" s="5">
        <f t="shared" si="48"/>
        <v>0</v>
      </c>
      <c r="AR103" s="5">
        <f t="shared" si="49"/>
        <v>0</v>
      </c>
      <c r="AS103" s="5">
        <f t="shared" si="50"/>
        <v>0</v>
      </c>
      <c r="AT103" s="5">
        <f t="shared" si="51"/>
        <v>0</v>
      </c>
      <c r="AV103" s="5"/>
      <c r="AX103" s="5">
        <f t="shared" si="52"/>
        <v>0</v>
      </c>
      <c r="AY103" s="5">
        <f t="shared" si="53"/>
        <v>0</v>
      </c>
      <c r="AZ103" s="5">
        <f t="shared" si="54"/>
        <v>0</v>
      </c>
      <c r="BA103" s="5">
        <f t="shared" si="55"/>
        <v>0</v>
      </c>
      <c r="BB103" s="5">
        <f t="shared" si="56"/>
        <v>0</v>
      </c>
      <c r="BC103" s="5">
        <f t="shared" si="57"/>
        <v>0</v>
      </c>
      <c r="BD103" s="5">
        <f t="shared" si="58"/>
        <v>0</v>
      </c>
      <c r="BE103" s="5">
        <f t="shared" si="59"/>
        <v>0</v>
      </c>
      <c r="BF103" s="5"/>
      <c r="BI103">
        <f>IF(Förbrukning!F102="",Förbrukning!E102,0)/IF(Förbrukning!$B$3=Listor!$B$5,F103,1)</f>
        <v>0</v>
      </c>
      <c r="BJ103">
        <f>Förbrukning!F102/IF(Förbrukning!$B$3=Listor!$B$5,F103,1)</f>
        <v>0</v>
      </c>
      <c r="BL103">
        <f t="shared" si="60"/>
        <v>1</v>
      </c>
      <c r="BM103">
        <f t="shared" si="66"/>
        <v>1</v>
      </c>
      <c r="BN103" s="5">
        <f>Indata!$B$6</f>
        <v>0</v>
      </c>
    </row>
    <row r="104" spans="4:66" x14ac:dyDescent="0.2">
      <c r="D104" s="4">
        <f t="shared" si="67"/>
        <v>46395</v>
      </c>
      <c r="E104" s="62">
        <f t="shared" si="61"/>
        <v>0</v>
      </c>
      <c r="F104">
        <f>24+SUMIFS(Listor!$C$22:$C$23,Listor!$B$22:$B$23,Uttag!D104)</f>
        <v>24</v>
      </c>
      <c r="G104" s="5">
        <f t="shared" si="62"/>
        <v>0</v>
      </c>
      <c r="H104" s="5"/>
      <c r="I104" s="206">
        <f>Förbrukning!H103</f>
        <v>0</v>
      </c>
      <c r="J104" s="93"/>
      <c r="K104" s="132"/>
      <c r="L104" s="133"/>
      <c r="N104" s="5">
        <f t="shared" si="34"/>
        <v>0</v>
      </c>
      <c r="P104" s="5">
        <f>I104*SUMIFS(Priser!$L$3:$L$14,Priser!$A$3:$A$14,BL104)</f>
        <v>0</v>
      </c>
      <c r="Q104" s="5">
        <f t="shared" si="35"/>
        <v>0</v>
      </c>
      <c r="R104" s="5"/>
      <c r="U104" s="5">
        <f t="shared" si="36"/>
        <v>0</v>
      </c>
      <c r="V104" s="5">
        <f t="shared" si="63"/>
        <v>0</v>
      </c>
      <c r="W104" s="5">
        <f t="shared" si="37"/>
        <v>0</v>
      </c>
      <c r="X104" s="5">
        <f t="shared" si="64"/>
        <v>0</v>
      </c>
      <c r="Y104" s="5">
        <f>IF(X104&gt;=Priser!$N$6,Priser!$O$6,IF(X104&gt;=Priser!$N$5,Priser!$O$5,IF(X104&gt;=Priser!$N$4,Priser!$O$4,Priser!$O$3)))</f>
        <v>0</v>
      </c>
      <c r="Z104" s="5">
        <f>Y104*SUMIFS(Priser!$L$3:$L$14,Priser!$A$3:$A$14,$BL104)*V104</f>
        <v>0</v>
      </c>
      <c r="AA104" s="5">
        <f t="shared" si="65"/>
        <v>0</v>
      </c>
      <c r="AB104" s="5">
        <f>IF(AA104&gt;=Priser!$P$6,Priser!$Q$6,IF(AA104&gt;=Priser!$P$5,Priser!$Q$5,IF(AA104&gt;=Priser!$P$4,Priser!$Q$4,Priser!$Q$3)))</f>
        <v>0</v>
      </c>
      <c r="AC104" s="5">
        <f>AB104*SUMIFS(Priser!$L$3:$L$14,Priser!$A$3:$A$14,$BL104)*W104</f>
        <v>0</v>
      </c>
      <c r="AE104" s="5"/>
      <c r="AG104" s="5">
        <f t="shared" si="38"/>
        <v>0</v>
      </c>
      <c r="AH104" s="5">
        <f t="shared" si="39"/>
        <v>0</v>
      </c>
      <c r="AI104" s="5">
        <f t="shared" si="40"/>
        <v>0</v>
      </c>
      <c r="AJ104" s="5">
        <f t="shared" si="41"/>
        <v>0</v>
      </c>
      <c r="AK104" s="5">
        <f t="shared" si="42"/>
        <v>0</v>
      </c>
      <c r="AL104" s="5">
        <f t="shared" si="43"/>
        <v>0</v>
      </c>
      <c r="AM104" s="5">
        <f t="shared" si="44"/>
        <v>0</v>
      </c>
      <c r="AN104" s="5">
        <f t="shared" si="45"/>
        <v>0</v>
      </c>
      <c r="AO104" s="5">
        <f t="shared" si="46"/>
        <v>0</v>
      </c>
      <c r="AP104" s="5">
        <f t="shared" si="47"/>
        <v>0</v>
      </c>
      <c r="AQ104" s="5">
        <f t="shared" si="48"/>
        <v>0</v>
      </c>
      <c r="AR104" s="5">
        <f t="shared" si="49"/>
        <v>0</v>
      </c>
      <c r="AS104" s="5">
        <f t="shared" si="50"/>
        <v>0</v>
      </c>
      <c r="AT104" s="5">
        <f t="shared" si="51"/>
        <v>0</v>
      </c>
      <c r="AV104" s="5"/>
      <c r="AX104" s="5">
        <f t="shared" si="52"/>
        <v>0</v>
      </c>
      <c r="AY104" s="5">
        <f t="shared" si="53"/>
        <v>0</v>
      </c>
      <c r="AZ104" s="5">
        <f t="shared" si="54"/>
        <v>0</v>
      </c>
      <c r="BA104" s="5">
        <f t="shared" si="55"/>
        <v>0</v>
      </c>
      <c r="BB104" s="5">
        <f t="shared" si="56"/>
        <v>0</v>
      </c>
      <c r="BC104" s="5">
        <f t="shared" si="57"/>
        <v>0</v>
      </c>
      <c r="BD104" s="5">
        <f t="shared" si="58"/>
        <v>0</v>
      </c>
      <c r="BE104" s="5">
        <f t="shared" si="59"/>
        <v>0</v>
      </c>
      <c r="BF104" s="5"/>
      <c r="BI104">
        <f>IF(Förbrukning!F103="",Förbrukning!E103,0)/IF(Förbrukning!$B$3=Listor!$B$5,F104,1)</f>
        <v>0</v>
      </c>
      <c r="BJ104">
        <f>Förbrukning!F103/IF(Förbrukning!$B$3=Listor!$B$5,F104,1)</f>
        <v>0</v>
      </c>
      <c r="BL104">
        <f t="shared" si="60"/>
        <v>1</v>
      </c>
      <c r="BM104">
        <f t="shared" si="66"/>
        <v>1</v>
      </c>
      <c r="BN104" s="5">
        <f>Indata!$B$6</f>
        <v>0</v>
      </c>
    </row>
    <row r="105" spans="4:66" x14ac:dyDescent="0.2">
      <c r="D105" s="4">
        <f t="shared" si="67"/>
        <v>46396</v>
      </c>
      <c r="E105" s="62">
        <f t="shared" si="61"/>
        <v>0</v>
      </c>
      <c r="F105">
        <f>24+SUMIFS(Listor!$C$22:$C$23,Listor!$B$22:$B$23,Uttag!D105)</f>
        <v>24</v>
      </c>
      <c r="G105" s="5">
        <f t="shared" si="62"/>
        <v>0</v>
      </c>
      <c r="H105" s="5"/>
      <c r="I105" s="206">
        <f>Förbrukning!H104</f>
        <v>0</v>
      </c>
      <c r="J105" s="93"/>
      <c r="K105" s="132"/>
      <c r="L105" s="133"/>
      <c r="N105" s="5">
        <f t="shared" si="34"/>
        <v>0</v>
      </c>
      <c r="P105" s="5">
        <f>I105*SUMIFS(Priser!$L$3:$L$14,Priser!$A$3:$A$14,BL105)</f>
        <v>0</v>
      </c>
      <c r="Q105" s="5">
        <f t="shared" si="35"/>
        <v>0</v>
      </c>
      <c r="R105" s="5"/>
      <c r="U105" s="5">
        <f t="shared" si="36"/>
        <v>0</v>
      </c>
      <c r="V105" s="5">
        <f t="shared" si="63"/>
        <v>0</v>
      </c>
      <c r="W105" s="5">
        <f t="shared" si="37"/>
        <v>0</v>
      </c>
      <c r="X105" s="5">
        <f t="shared" si="64"/>
        <v>0</v>
      </c>
      <c r="Y105" s="5">
        <f>IF(X105&gt;=Priser!$N$6,Priser!$O$6,IF(X105&gt;=Priser!$N$5,Priser!$O$5,IF(X105&gt;=Priser!$N$4,Priser!$O$4,Priser!$O$3)))</f>
        <v>0</v>
      </c>
      <c r="Z105" s="5">
        <f>Y105*SUMIFS(Priser!$L$3:$L$14,Priser!$A$3:$A$14,$BL105)*V105</f>
        <v>0</v>
      </c>
      <c r="AA105" s="5">
        <f t="shared" si="65"/>
        <v>0</v>
      </c>
      <c r="AB105" s="5">
        <f>IF(AA105&gt;=Priser!$P$6,Priser!$Q$6,IF(AA105&gt;=Priser!$P$5,Priser!$Q$5,IF(AA105&gt;=Priser!$P$4,Priser!$Q$4,Priser!$Q$3)))</f>
        <v>0</v>
      </c>
      <c r="AC105" s="5">
        <f>AB105*SUMIFS(Priser!$L$3:$L$14,Priser!$A$3:$A$14,$BL105)*W105</f>
        <v>0</v>
      </c>
      <c r="AE105" s="5"/>
      <c r="AG105" s="5">
        <f t="shared" si="38"/>
        <v>0</v>
      </c>
      <c r="AH105" s="5">
        <f t="shared" si="39"/>
        <v>0</v>
      </c>
      <c r="AI105" s="5">
        <f t="shared" si="40"/>
        <v>0</v>
      </c>
      <c r="AJ105" s="5">
        <f t="shared" si="41"/>
        <v>0</v>
      </c>
      <c r="AK105" s="5">
        <f t="shared" si="42"/>
        <v>0</v>
      </c>
      <c r="AL105" s="5">
        <f t="shared" si="43"/>
        <v>0</v>
      </c>
      <c r="AM105" s="5">
        <f t="shared" si="44"/>
        <v>0</v>
      </c>
      <c r="AN105" s="5">
        <f t="shared" si="45"/>
        <v>0</v>
      </c>
      <c r="AO105" s="5">
        <f t="shared" si="46"/>
        <v>0</v>
      </c>
      <c r="AP105" s="5">
        <f t="shared" si="47"/>
        <v>0</v>
      </c>
      <c r="AQ105" s="5">
        <f t="shared" si="48"/>
        <v>0</v>
      </c>
      <c r="AR105" s="5">
        <f t="shared" si="49"/>
        <v>0</v>
      </c>
      <c r="AS105" s="5">
        <f t="shared" si="50"/>
        <v>0</v>
      </c>
      <c r="AT105" s="5">
        <f t="shared" si="51"/>
        <v>0</v>
      </c>
      <c r="AV105" s="5"/>
      <c r="AX105" s="5">
        <f t="shared" si="52"/>
        <v>0</v>
      </c>
      <c r="AY105" s="5">
        <f t="shared" si="53"/>
        <v>0</v>
      </c>
      <c r="AZ105" s="5">
        <f t="shared" si="54"/>
        <v>0</v>
      </c>
      <c r="BA105" s="5">
        <f t="shared" si="55"/>
        <v>0</v>
      </c>
      <c r="BB105" s="5">
        <f t="shared" si="56"/>
        <v>0</v>
      </c>
      <c r="BC105" s="5">
        <f t="shared" si="57"/>
        <v>0</v>
      </c>
      <c r="BD105" s="5">
        <f t="shared" si="58"/>
        <v>0</v>
      </c>
      <c r="BE105" s="5">
        <f t="shared" si="59"/>
        <v>0</v>
      </c>
      <c r="BF105" s="5"/>
      <c r="BI105">
        <f>IF(Förbrukning!F104="",Förbrukning!E104,0)/IF(Förbrukning!$B$3=Listor!$B$5,F105,1)</f>
        <v>0</v>
      </c>
      <c r="BJ105">
        <f>Förbrukning!F104/IF(Förbrukning!$B$3=Listor!$B$5,F105,1)</f>
        <v>0</v>
      </c>
      <c r="BL105">
        <f t="shared" si="60"/>
        <v>1</v>
      </c>
      <c r="BM105">
        <f t="shared" si="66"/>
        <v>1</v>
      </c>
      <c r="BN105" s="5">
        <f>Indata!$B$6</f>
        <v>0</v>
      </c>
    </row>
    <row r="106" spans="4:66" x14ac:dyDescent="0.2">
      <c r="D106" s="4">
        <f t="shared" si="67"/>
        <v>46397</v>
      </c>
      <c r="E106" s="62">
        <f t="shared" si="61"/>
        <v>0</v>
      </c>
      <c r="F106">
        <f>24+SUMIFS(Listor!$C$22:$C$23,Listor!$B$22:$B$23,Uttag!D106)</f>
        <v>24</v>
      </c>
      <c r="G106" s="5">
        <f t="shared" si="62"/>
        <v>0</v>
      </c>
      <c r="H106" s="5"/>
      <c r="I106" s="206">
        <f>Förbrukning!H105</f>
        <v>0</v>
      </c>
      <c r="J106" s="93"/>
      <c r="K106" s="132"/>
      <c r="L106" s="133"/>
      <c r="N106" s="5">
        <f t="shared" si="34"/>
        <v>0</v>
      </c>
      <c r="P106" s="5">
        <f>I106*SUMIFS(Priser!$L$3:$L$14,Priser!$A$3:$A$14,BL106)</f>
        <v>0</v>
      </c>
      <c r="Q106" s="5">
        <f t="shared" si="35"/>
        <v>0</v>
      </c>
      <c r="R106" s="5"/>
      <c r="U106" s="5">
        <f t="shared" si="36"/>
        <v>0</v>
      </c>
      <c r="V106" s="5">
        <f t="shared" si="63"/>
        <v>0</v>
      </c>
      <c r="W106" s="5">
        <f t="shared" si="37"/>
        <v>0</v>
      </c>
      <c r="X106" s="5">
        <f t="shared" si="64"/>
        <v>0</v>
      </c>
      <c r="Y106" s="5">
        <f>IF(X106&gt;=Priser!$N$6,Priser!$O$6,IF(X106&gt;=Priser!$N$5,Priser!$O$5,IF(X106&gt;=Priser!$N$4,Priser!$O$4,Priser!$O$3)))</f>
        <v>0</v>
      </c>
      <c r="Z106" s="5">
        <f>Y106*SUMIFS(Priser!$L$3:$L$14,Priser!$A$3:$A$14,$BL106)*V106</f>
        <v>0</v>
      </c>
      <c r="AA106" s="5">
        <f t="shared" si="65"/>
        <v>0</v>
      </c>
      <c r="AB106" s="5">
        <f>IF(AA106&gt;=Priser!$P$6,Priser!$Q$6,IF(AA106&gt;=Priser!$P$5,Priser!$Q$5,IF(AA106&gt;=Priser!$P$4,Priser!$Q$4,Priser!$Q$3)))</f>
        <v>0</v>
      </c>
      <c r="AC106" s="5">
        <f>AB106*SUMIFS(Priser!$L$3:$L$14,Priser!$A$3:$A$14,$BL106)*W106</f>
        <v>0</v>
      </c>
      <c r="AE106" s="5"/>
      <c r="AG106" s="5">
        <f t="shared" si="38"/>
        <v>0</v>
      </c>
      <c r="AH106" s="5">
        <f t="shared" si="39"/>
        <v>0</v>
      </c>
      <c r="AI106" s="5">
        <f t="shared" si="40"/>
        <v>0</v>
      </c>
      <c r="AJ106" s="5">
        <f t="shared" si="41"/>
        <v>0</v>
      </c>
      <c r="AK106" s="5">
        <f t="shared" si="42"/>
        <v>0</v>
      </c>
      <c r="AL106" s="5">
        <f t="shared" si="43"/>
        <v>0</v>
      </c>
      <c r="AM106" s="5">
        <f t="shared" si="44"/>
        <v>0</v>
      </c>
      <c r="AN106" s="5">
        <f t="shared" si="45"/>
        <v>0</v>
      </c>
      <c r="AO106" s="5">
        <f t="shared" si="46"/>
        <v>0</v>
      </c>
      <c r="AP106" s="5">
        <f t="shared" si="47"/>
        <v>0</v>
      </c>
      <c r="AQ106" s="5">
        <f t="shared" si="48"/>
        <v>0</v>
      </c>
      <c r="AR106" s="5">
        <f t="shared" si="49"/>
        <v>0</v>
      </c>
      <c r="AS106" s="5">
        <f t="shared" si="50"/>
        <v>0</v>
      </c>
      <c r="AT106" s="5">
        <f t="shared" si="51"/>
        <v>0</v>
      </c>
      <c r="AV106" s="5"/>
      <c r="AX106" s="5">
        <f t="shared" si="52"/>
        <v>0</v>
      </c>
      <c r="AY106" s="5">
        <f t="shared" si="53"/>
        <v>0</v>
      </c>
      <c r="AZ106" s="5">
        <f t="shared" si="54"/>
        <v>0</v>
      </c>
      <c r="BA106" s="5">
        <f t="shared" si="55"/>
        <v>0</v>
      </c>
      <c r="BB106" s="5">
        <f t="shared" si="56"/>
        <v>0</v>
      </c>
      <c r="BC106" s="5">
        <f t="shared" si="57"/>
        <v>0</v>
      </c>
      <c r="BD106" s="5">
        <f t="shared" si="58"/>
        <v>0</v>
      </c>
      <c r="BE106" s="5">
        <f t="shared" si="59"/>
        <v>0</v>
      </c>
      <c r="BF106" s="5"/>
      <c r="BI106">
        <f>IF(Förbrukning!F105="",Förbrukning!E105,0)/IF(Förbrukning!$B$3=Listor!$B$5,F106,1)</f>
        <v>0</v>
      </c>
      <c r="BJ106">
        <f>Förbrukning!F105/IF(Förbrukning!$B$3=Listor!$B$5,F106,1)</f>
        <v>0</v>
      </c>
      <c r="BL106">
        <f t="shared" si="60"/>
        <v>1</v>
      </c>
      <c r="BM106">
        <f t="shared" si="66"/>
        <v>1</v>
      </c>
      <c r="BN106" s="5">
        <f>Indata!$B$6</f>
        <v>0</v>
      </c>
    </row>
    <row r="107" spans="4:66" x14ac:dyDescent="0.2">
      <c r="D107" s="4">
        <f t="shared" si="67"/>
        <v>46398</v>
      </c>
      <c r="E107" s="62">
        <f t="shared" si="61"/>
        <v>0</v>
      </c>
      <c r="F107">
        <f>24+SUMIFS(Listor!$C$22:$C$23,Listor!$B$22:$B$23,Uttag!D107)</f>
        <v>24</v>
      </c>
      <c r="G107" s="5">
        <f t="shared" si="62"/>
        <v>0</v>
      </c>
      <c r="H107" s="5"/>
      <c r="I107" s="206">
        <f>Förbrukning!H106</f>
        <v>0</v>
      </c>
      <c r="J107" s="93"/>
      <c r="K107" s="132"/>
      <c r="L107" s="133"/>
      <c r="N107" s="5">
        <f t="shared" si="34"/>
        <v>0</v>
      </c>
      <c r="P107" s="5">
        <f>I107*SUMIFS(Priser!$L$3:$L$14,Priser!$A$3:$A$14,BL107)</f>
        <v>0</v>
      </c>
      <c r="Q107" s="5">
        <f t="shared" si="35"/>
        <v>0</v>
      </c>
      <c r="R107" s="5"/>
      <c r="U107" s="5">
        <f t="shared" si="36"/>
        <v>0</v>
      </c>
      <c r="V107" s="5">
        <f t="shared" si="63"/>
        <v>0</v>
      </c>
      <c r="W107" s="5">
        <f t="shared" si="37"/>
        <v>0</v>
      </c>
      <c r="X107" s="5">
        <f t="shared" si="64"/>
        <v>0</v>
      </c>
      <c r="Y107" s="5">
        <f>IF(X107&gt;=Priser!$N$6,Priser!$O$6,IF(X107&gt;=Priser!$N$5,Priser!$O$5,IF(X107&gt;=Priser!$N$4,Priser!$O$4,Priser!$O$3)))</f>
        <v>0</v>
      </c>
      <c r="Z107" s="5">
        <f>Y107*SUMIFS(Priser!$L$3:$L$14,Priser!$A$3:$A$14,$BL107)*V107</f>
        <v>0</v>
      </c>
      <c r="AA107" s="5">
        <f t="shared" si="65"/>
        <v>0</v>
      </c>
      <c r="AB107" s="5">
        <f>IF(AA107&gt;=Priser!$P$6,Priser!$Q$6,IF(AA107&gt;=Priser!$P$5,Priser!$Q$5,IF(AA107&gt;=Priser!$P$4,Priser!$Q$4,Priser!$Q$3)))</f>
        <v>0</v>
      </c>
      <c r="AC107" s="5">
        <f>AB107*SUMIFS(Priser!$L$3:$L$14,Priser!$A$3:$A$14,$BL107)*W107</f>
        <v>0</v>
      </c>
      <c r="AE107" s="5"/>
      <c r="AG107" s="5">
        <f t="shared" si="38"/>
        <v>0</v>
      </c>
      <c r="AH107" s="5">
        <f t="shared" si="39"/>
        <v>0</v>
      </c>
      <c r="AI107" s="5">
        <f t="shared" si="40"/>
        <v>0</v>
      </c>
      <c r="AJ107" s="5">
        <f t="shared" si="41"/>
        <v>0</v>
      </c>
      <c r="AK107" s="5">
        <f t="shared" si="42"/>
        <v>0</v>
      </c>
      <c r="AL107" s="5">
        <f t="shared" si="43"/>
        <v>0</v>
      </c>
      <c r="AM107" s="5">
        <f t="shared" si="44"/>
        <v>0</v>
      </c>
      <c r="AN107" s="5">
        <f t="shared" si="45"/>
        <v>0</v>
      </c>
      <c r="AO107" s="5">
        <f t="shared" si="46"/>
        <v>0</v>
      </c>
      <c r="AP107" s="5">
        <f t="shared" si="47"/>
        <v>0</v>
      </c>
      <c r="AQ107" s="5">
        <f t="shared" si="48"/>
        <v>0</v>
      </c>
      <c r="AR107" s="5">
        <f t="shared" si="49"/>
        <v>0</v>
      </c>
      <c r="AS107" s="5">
        <f t="shared" si="50"/>
        <v>0</v>
      </c>
      <c r="AT107" s="5">
        <f t="shared" si="51"/>
        <v>0</v>
      </c>
      <c r="AV107" s="5"/>
      <c r="AX107" s="5">
        <f t="shared" si="52"/>
        <v>0</v>
      </c>
      <c r="AY107" s="5">
        <f t="shared" si="53"/>
        <v>0</v>
      </c>
      <c r="AZ107" s="5">
        <f t="shared" si="54"/>
        <v>0</v>
      </c>
      <c r="BA107" s="5">
        <f t="shared" si="55"/>
        <v>0</v>
      </c>
      <c r="BB107" s="5">
        <f t="shared" si="56"/>
        <v>0</v>
      </c>
      <c r="BC107" s="5">
        <f t="shared" si="57"/>
        <v>0</v>
      </c>
      <c r="BD107" s="5">
        <f t="shared" si="58"/>
        <v>0</v>
      </c>
      <c r="BE107" s="5">
        <f t="shared" si="59"/>
        <v>0</v>
      </c>
      <c r="BF107" s="5"/>
      <c r="BI107">
        <f>IF(Förbrukning!F106="",Förbrukning!E106,0)/IF(Förbrukning!$B$3=Listor!$B$5,F107,1)</f>
        <v>0</v>
      </c>
      <c r="BJ107">
        <f>Förbrukning!F106/IF(Förbrukning!$B$3=Listor!$B$5,F107,1)</f>
        <v>0</v>
      </c>
      <c r="BL107">
        <f t="shared" si="60"/>
        <v>1</v>
      </c>
      <c r="BM107">
        <f t="shared" si="66"/>
        <v>1</v>
      </c>
      <c r="BN107" s="5">
        <f>Indata!$B$6</f>
        <v>0</v>
      </c>
    </row>
    <row r="108" spans="4:66" x14ac:dyDescent="0.2">
      <c r="D108" s="4">
        <f t="shared" si="67"/>
        <v>46399</v>
      </c>
      <c r="E108" s="62">
        <f t="shared" si="61"/>
        <v>0</v>
      </c>
      <c r="F108">
        <f>24+SUMIFS(Listor!$C$22:$C$23,Listor!$B$22:$B$23,Uttag!D108)</f>
        <v>24</v>
      </c>
      <c r="G108" s="5">
        <f t="shared" si="62"/>
        <v>0</v>
      </c>
      <c r="H108" s="5"/>
      <c r="I108" s="206">
        <f>Förbrukning!H107</f>
        <v>0</v>
      </c>
      <c r="J108" s="93"/>
      <c r="K108" s="132"/>
      <c r="L108" s="133"/>
      <c r="N108" s="5">
        <f t="shared" si="34"/>
        <v>0</v>
      </c>
      <c r="P108" s="5">
        <f>I108*SUMIFS(Priser!$L$3:$L$14,Priser!$A$3:$A$14,BL108)</f>
        <v>0</v>
      </c>
      <c r="Q108" s="5">
        <f t="shared" si="35"/>
        <v>0</v>
      </c>
      <c r="R108" s="5"/>
      <c r="U108" s="5">
        <f t="shared" si="36"/>
        <v>0</v>
      </c>
      <c r="V108" s="5">
        <f t="shared" si="63"/>
        <v>0</v>
      </c>
      <c r="W108" s="5">
        <f t="shared" si="37"/>
        <v>0</v>
      </c>
      <c r="X108" s="5">
        <f t="shared" si="64"/>
        <v>0</v>
      </c>
      <c r="Y108" s="5">
        <f>IF(X108&gt;=Priser!$N$6,Priser!$O$6,IF(X108&gt;=Priser!$N$5,Priser!$O$5,IF(X108&gt;=Priser!$N$4,Priser!$O$4,Priser!$O$3)))</f>
        <v>0</v>
      </c>
      <c r="Z108" s="5">
        <f>Y108*SUMIFS(Priser!$L$3:$L$14,Priser!$A$3:$A$14,$BL108)*V108</f>
        <v>0</v>
      </c>
      <c r="AA108" s="5">
        <f t="shared" si="65"/>
        <v>0</v>
      </c>
      <c r="AB108" s="5">
        <f>IF(AA108&gt;=Priser!$P$6,Priser!$Q$6,IF(AA108&gt;=Priser!$P$5,Priser!$Q$5,IF(AA108&gt;=Priser!$P$4,Priser!$Q$4,Priser!$Q$3)))</f>
        <v>0</v>
      </c>
      <c r="AC108" s="5">
        <f>AB108*SUMIFS(Priser!$L$3:$L$14,Priser!$A$3:$A$14,$BL108)*W108</f>
        <v>0</v>
      </c>
      <c r="AE108" s="5"/>
      <c r="AG108" s="5">
        <f t="shared" si="38"/>
        <v>0</v>
      </c>
      <c r="AH108" s="5">
        <f t="shared" si="39"/>
        <v>0</v>
      </c>
      <c r="AI108" s="5">
        <f t="shared" si="40"/>
        <v>0</v>
      </c>
      <c r="AJ108" s="5">
        <f t="shared" si="41"/>
        <v>0</v>
      </c>
      <c r="AK108" s="5">
        <f t="shared" si="42"/>
        <v>0</v>
      </c>
      <c r="AL108" s="5">
        <f t="shared" si="43"/>
        <v>0</v>
      </c>
      <c r="AM108" s="5">
        <f t="shared" si="44"/>
        <v>0</v>
      </c>
      <c r="AN108" s="5">
        <f t="shared" si="45"/>
        <v>0</v>
      </c>
      <c r="AO108" s="5">
        <f t="shared" si="46"/>
        <v>0</v>
      </c>
      <c r="AP108" s="5">
        <f t="shared" si="47"/>
        <v>0</v>
      </c>
      <c r="AQ108" s="5">
        <f t="shared" si="48"/>
        <v>0</v>
      </c>
      <c r="AR108" s="5">
        <f t="shared" si="49"/>
        <v>0</v>
      </c>
      <c r="AS108" s="5">
        <f t="shared" si="50"/>
        <v>0</v>
      </c>
      <c r="AT108" s="5">
        <f t="shared" si="51"/>
        <v>0</v>
      </c>
      <c r="AV108" s="5"/>
      <c r="AX108" s="5">
        <f t="shared" si="52"/>
        <v>0</v>
      </c>
      <c r="AY108" s="5">
        <f t="shared" si="53"/>
        <v>0</v>
      </c>
      <c r="AZ108" s="5">
        <f t="shared" si="54"/>
        <v>0</v>
      </c>
      <c r="BA108" s="5">
        <f t="shared" si="55"/>
        <v>0</v>
      </c>
      <c r="BB108" s="5">
        <f t="shared" si="56"/>
        <v>0</v>
      </c>
      <c r="BC108" s="5">
        <f t="shared" si="57"/>
        <v>0</v>
      </c>
      <c r="BD108" s="5">
        <f t="shared" si="58"/>
        <v>0</v>
      </c>
      <c r="BE108" s="5">
        <f t="shared" si="59"/>
        <v>0</v>
      </c>
      <c r="BF108" s="5"/>
      <c r="BI108">
        <f>IF(Förbrukning!F107="",Förbrukning!E107,0)/IF(Förbrukning!$B$3=Listor!$B$5,F108,1)</f>
        <v>0</v>
      </c>
      <c r="BJ108">
        <f>Förbrukning!F107/IF(Förbrukning!$B$3=Listor!$B$5,F108,1)</f>
        <v>0</v>
      </c>
      <c r="BL108">
        <f t="shared" si="60"/>
        <v>1</v>
      </c>
      <c r="BM108">
        <f t="shared" si="66"/>
        <v>1</v>
      </c>
      <c r="BN108" s="5">
        <f>Indata!$B$6</f>
        <v>0</v>
      </c>
    </row>
    <row r="109" spans="4:66" x14ac:dyDescent="0.2">
      <c r="D109" s="4">
        <f t="shared" si="67"/>
        <v>46400</v>
      </c>
      <c r="E109" s="62">
        <f t="shared" si="61"/>
        <v>0</v>
      </c>
      <c r="F109">
        <f>24+SUMIFS(Listor!$C$22:$C$23,Listor!$B$22:$B$23,Uttag!D109)</f>
        <v>24</v>
      </c>
      <c r="G109" s="5">
        <f t="shared" si="62"/>
        <v>0</v>
      </c>
      <c r="H109" s="5"/>
      <c r="I109" s="206">
        <f>Förbrukning!H108</f>
        <v>0</v>
      </c>
      <c r="J109" s="93"/>
      <c r="K109" s="132"/>
      <c r="L109" s="133"/>
      <c r="N109" s="5">
        <f t="shared" si="34"/>
        <v>0</v>
      </c>
      <c r="P109" s="5">
        <f>I109*SUMIFS(Priser!$L$3:$L$14,Priser!$A$3:$A$14,BL109)</f>
        <v>0</v>
      </c>
      <c r="Q109" s="5">
        <f t="shared" si="35"/>
        <v>0</v>
      </c>
      <c r="R109" s="5"/>
      <c r="U109" s="5">
        <f t="shared" si="36"/>
        <v>0</v>
      </c>
      <c r="V109" s="5">
        <f t="shared" si="63"/>
        <v>0</v>
      </c>
      <c r="W109" s="5">
        <f t="shared" si="37"/>
        <v>0</v>
      </c>
      <c r="X109" s="5">
        <f t="shared" si="64"/>
        <v>0</v>
      </c>
      <c r="Y109" s="5">
        <f>IF(X109&gt;=Priser!$N$6,Priser!$O$6,IF(X109&gt;=Priser!$N$5,Priser!$O$5,IF(X109&gt;=Priser!$N$4,Priser!$O$4,Priser!$O$3)))</f>
        <v>0</v>
      </c>
      <c r="Z109" s="5">
        <f>Y109*SUMIFS(Priser!$L$3:$L$14,Priser!$A$3:$A$14,$BL109)*V109</f>
        <v>0</v>
      </c>
      <c r="AA109" s="5">
        <f t="shared" si="65"/>
        <v>0</v>
      </c>
      <c r="AB109" s="5">
        <f>IF(AA109&gt;=Priser!$P$6,Priser!$Q$6,IF(AA109&gt;=Priser!$P$5,Priser!$Q$5,IF(AA109&gt;=Priser!$P$4,Priser!$Q$4,Priser!$Q$3)))</f>
        <v>0</v>
      </c>
      <c r="AC109" s="5">
        <f>AB109*SUMIFS(Priser!$L$3:$L$14,Priser!$A$3:$A$14,$BL109)*W109</f>
        <v>0</v>
      </c>
      <c r="AE109" s="5"/>
      <c r="AG109" s="5">
        <f t="shared" si="38"/>
        <v>0</v>
      </c>
      <c r="AH109" s="5">
        <f t="shared" si="39"/>
        <v>0</v>
      </c>
      <c r="AI109" s="5">
        <f t="shared" si="40"/>
        <v>0</v>
      </c>
      <c r="AJ109" s="5">
        <f t="shared" si="41"/>
        <v>0</v>
      </c>
      <c r="AK109" s="5">
        <f t="shared" si="42"/>
        <v>0</v>
      </c>
      <c r="AL109" s="5">
        <f t="shared" si="43"/>
        <v>0</v>
      </c>
      <c r="AM109" s="5">
        <f t="shared" si="44"/>
        <v>0</v>
      </c>
      <c r="AN109" s="5">
        <f t="shared" si="45"/>
        <v>0</v>
      </c>
      <c r="AO109" s="5">
        <f t="shared" si="46"/>
        <v>0</v>
      </c>
      <c r="AP109" s="5">
        <f t="shared" si="47"/>
        <v>0</v>
      </c>
      <c r="AQ109" s="5">
        <f t="shared" si="48"/>
        <v>0</v>
      </c>
      <c r="AR109" s="5">
        <f t="shared" si="49"/>
        <v>0</v>
      </c>
      <c r="AS109" s="5">
        <f t="shared" si="50"/>
        <v>0</v>
      </c>
      <c r="AT109" s="5">
        <f t="shared" si="51"/>
        <v>0</v>
      </c>
      <c r="AV109" s="5"/>
      <c r="AX109" s="5">
        <f t="shared" si="52"/>
        <v>0</v>
      </c>
      <c r="AY109" s="5">
        <f t="shared" si="53"/>
        <v>0</v>
      </c>
      <c r="AZ109" s="5">
        <f t="shared" si="54"/>
        <v>0</v>
      </c>
      <c r="BA109" s="5">
        <f t="shared" si="55"/>
        <v>0</v>
      </c>
      <c r="BB109" s="5">
        <f t="shared" si="56"/>
        <v>0</v>
      </c>
      <c r="BC109" s="5">
        <f t="shared" si="57"/>
        <v>0</v>
      </c>
      <c r="BD109" s="5">
        <f t="shared" si="58"/>
        <v>0</v>
      </c>
      <c r="BE109" s="5">
        <f t="shared" si="59"/>
        <v>0</v>
      </c>
      <c r="BF109" s="5"/>
      <c r="BI109">
        <f>IF(Förbrukning!F108="",Förbrukning!E108,0)/IF(Förbrukning!$B$3=Listor!$B$5,F109,1)</f>
        <v>0</v>
      </c>
      <c r="BJ109">
        <f>Förbrukning!F108/IF(Förbrukning!$B$3=Listor!$B$5,F109,1)</f>
        <v>0</v>
      </c>
      <c r="BL109">
        <f t="shared" si="60"/>
        <v>1</v>
      </c>
      <c r="BM109">
        <f t="shared" si="66"/>
        <v>1</v>
      </c>
      <c r="BN109" s="5">
        <f>Indata!$B$6</f>
        <v>0</v>
      </c>
    </row>
    <row r="110" spans="4:66" x14ac:dyDescent="0.2">
      <c r="D110" s="4">
        <f t="shared" si="67"/>
        <v>46401</v>
      </c>
      <c r="E110" s="62">
        <f t="shared" si="61"/>
        <v>0</v>
      </c>
      <c r="F110">
        <f>24+SUMIFS(Listor!$C$22:$C$23,Listor!$B$22:$B$23,Uttag!D110)</f>
        <v>24</v>
      </c>
      <c r="G110" s="5">
        <f t="shared" si="62"/>
        <v>0</v>
      </c>
      <c r="H110" s="5"/>
      <c r="I110" s="206">
        <f>Förbrukning!H109</f>
        <v>0</v>
      </c>
      <c r="J110" s="93"/>
      <c r="K110" s="132"/>
      <c r="L110" s="133"/>
      <c r="N110" s="5">
        <f t="shared" si="34"/>
        <v>0</v>
      </c>
      <c r="P110" s="5">
        <f>I110*SUMIFS(Priser!$L$3:$L$14,Priser!$A$3:$A$14,BL110)</f>
        <v>0</v>
      </c>
      <c r="Q110" s="5">
        <f t="shared" si="35"/>
        <v>0</v>
      </c>
      <c r="R110" s="5"/>
      <c r="U110" s="5">
        <f t="shared" si="36"/>
        <v>0</v>
      </c>
      <c r="V110" s="5">
        <f t="shared" si="63"/>
        <v>0</v>
      </c>
      <c r="W110" s="5">
        <f t="shared" si="37"/>
        <v>0</v>
      </c>
      <c r="X110" s="5">
        <f t="shared" si="64"/>
        <v>0</v>
      </c>
      <c r="Y110" s="5">
        <f>IF(X110&gt;=Priser!$N$6,Priser!$O$6,IF(X110&gt;=Priser!$N$5,Priser!$O$5,IF(X110&gt;=Priser!$N$4,Priser!$O$4,Priser!$O$3)))</f>
        <v>0</v>
      </c>
      <c r="Z110" s="5">
        <f>Y110*SUMIFS(Priser!$L$3:$L$14,Priser!$A$3:$A$14,$BL110)*V110</f>
        <v>0</v>
      </c>
      <c r="AA110" s="5">
        <f t="shared" si="65"/>
        <v>0</v>
      </c>
      <c r="AB110" s="5">
        <f>IF(AA110&gt;=Priser!$P$6,Priser!$Q$6,IF(AA110&gt;=Priser!$P$5,Priser!$Q$5,IF(AA110&gt;=Priser!$P$4,Priser!$Q$4,Priser!$Q$3)))</f>
        <v>0</v>
      </c>
      <c r="AC110" s="5">
        <f>AB110*SUMIFS(Priser!$L$3:$L$14,Priser!$A$3:$A$14,$BL110)*W110</f>
        <v>0</v>
      </c>
      <c r="AE110" s="5"/>
      <c r="AG110" s="5">
        <f t="shared" si="38"/>
        <v>0</v>
      </c>
      <c r="AH110" s="5">
        <f t="shared" si="39"/>
        <v>0</v>
      </c>
      <c r="AI110" s="5">
        <f t="shared" si="40"/>
        <v>0</v>
      </c>
      <c r="AJ110" s="5">
        <f t="shared" si="41"/>
        <v>0</v>
      </c>
      <c r="AK110" s="5">
        <f t="shared" si="42"/>
        <v>0</v>
      </c>
      <c r="AL110" s="5">
        <f t="shared" si="43"/>
        <v>0</v>
      </c>
      <c r="AM110" s="5">
        <f t="shared" si="44"/>
        <v>0</v>
      </c>
      <c r="AN110" s="5">
        <f t="shared" si="45"/>
        <v>0</v>
      </c>
      <c r="AO110" s="5">
        <f t="shared" si="46"/>
        <v>0</v>
      </c>
      <c r="AP110" s="5">
        <f t="shared" si="47"/>
        <v>0</v>
      </c>
      <c r="AQ110" s="5">
        <f t="shared" si="48"/>
        <v>0</v>
      </c>
      <c r="AR110" s="5">
        <f t="shared" si="49"/>
        <v>0</v>
      </c>
      <c r="AS110" s="5">
        <f t="shared" si="50"/>
        <v>0</v>
      </c>
      <c r="AT110" s="5">
        <f t="shared" si="51"/>
        <v>0</v>
      </c>
      <c r="AV110" s="5"/>
      <c r="AX110" s="5">
        <f t="shared" si="52"/>
        <v>0</v>
      </c>
      <c r="AY110" s="5">
        <f t="shared" si="53"/>
        <v>0</v>
      </c>
      <c r="AZ110" s="5">
        <f t="shared" si="54"/>
        <v>0</v>
      </c>
      <c r="BA110" s="5">
        <f t="shared" si="55"/>
        <v>0</v>
      </c>
      <c r="BB110" s="5">
        <f t="shared" si="56"/>
        <v>0</v>
      </c>
      <c r="BC110" s="5">
        <f t="shared" si="57"/>
        <v>0</v>
      </c>
      <c r="BD110" s="5">
        <f t="shared" si="58"/>
        <v>0</v>
      </c>
      <c r="BE110" s="5">
        <f t="shared" si="59"/>
        <v>0</v>
      </c>
      <c r="BF110" s="5"/>
      <c r="BI110">
        <f>IF(Förbrukning!F109="",Förbrukning!E109,0)/IF(Förbrukning!$B$3=Listor!$B$5,F110,1)</f>
        <v>0</v>
      </c>
      <c r="BJ110">
        <f>Förbrukning!F109/IF(Förbrukning!$B$3=Listor!$B$5,F110,1)</f>
        <v>0</v>
      </c>
      <c r="BL110">
        <f t="shared" si="60"/>
        <v>1</v>
      </c>
      <c r="BM110">
        <f t="shared" si="66"/>
        <v>1</v>
      </c>
      <c r="BN110" s="5">
        <f>Indata!$B$6</f>
        <v>0</v>
      </c>
    </row>
    <row r="111" spans="4:66" x14ac:dyDescent="0.2">
      <c r="D111" s="4">
        <f t="shared" si="67"/>
        <v>46402</v>
      </c>
      <c r="E111" s="62">
        <f t="shared" si="61"/>
        <v>0</v>
      </c>
      <c r="F111">
        <f>24+SUMIFS(Listor!$C$22:$C$23,Listor!$B$22:$B$23,Uttag!D111)</f>
        <v>24</v>
      </c>
      <c r="G111" s="5">
        <f t="shared" si="62"/>
        <v>0</v>
      </c>
      <c r="H111" s="5"/>
      <c r="I111" s="206">
        <f>Förbrukning!H110</f>
        <v>0</v>
      </c>
      <c r="J111" s="93"/>
      <c r="K111" s="132"/>
      <c r="L111" s="133"/>
      <c r="N111" s="5">
        <f t="shared" si="34"/>
        <v>0</v>
      </c>
      <c r="P111" s="5">
        <f>I111*SUMIFS(Priser!$L$3:$L$14,Priser!$A$3:$A$14,BL111)</f>
        <v>0</v>
      </c>
      <c r="Q111" s="5">
        <f t="shared" si="35"/>
        <v>0</v>
      </c>
      <c r="R111" s="5"/>
      <c r="U111" s="5">
        <f t="shared" si="36"/>
        <v>0</v>
      </c>
      <c r="V111" s="5">
        <f t="shared" si="63"/>
        <v>0</v>
      </c>
      <c r="W111" s="5">
        <f t="shared" si="37"/>
        <v>0</v>
      </c>
      <c r="X111" s="5">
        <f t="shared" si="64"/>
        <v>0</v>
      </c>
      <c r="Y111" s="5">
        <f>IF(X111&gt;=Priser!$N$6,Priser!$O$6,IF(X111&gt;=Priser!$N$5,Priser!$O$5,IF(X111&gt;=Priser!$N$4,Priser!$O$4,Priser!$O$3)))</f>
        <v>0</v>
      </c>
      <c r="Z111" s="5">
        <f>Y111*SUMIFS(Priser!$L$3:$L$14,Priser!$A$3:$A$14,$BL111)*V111</f>
        <v>0</v>
      </c>
      <c r="AA111" s="5">
        <f t="shared" si="65"/>
        <v>0</v>
      </c>
      <c r="AB111" s="5">
        <f>IF(AA111&gt;=Priser!$P$6,Priser!$Q$6,IF(AA111&gt;=Priser!$P$5,Priser!$Q$5,IF(AA111&gt;=Priser!$P$4,Priser!$Q$4,Priser!$Q$3)))</f>
        <v>0</v>
      </c>
      <c r="AC111" s="5">
        <f>AB111*SUMIFS(Priser!$L$3:$L$14,Priser!$A$3:$A$14,$BL111)*W111</f>
        <v>0</v>
      </c>
      <c r="AE111" s="5"/>
      <c r="AG111" s="5">
        <f t="shared" si="38"/>
        <v>0</v>
      </c>
      <c r="AH111" s="5">
        <f t="shared" si="39"/>
        <v>0</v>
      </c>
      <c r="AI111" s="5">
        <f t="shared" si="40"/>
        <v>0</v>
      </c>
      <c r="AJ111" s="5">
        <f t="shared" si="41"/>
        <v>0</v>
      </c>
      <c r="AK111" s="5">
        <f t="shared" si="42"/>
        <v>0</v>
      </c>
      <c r="AL111" s="5">
        <f t="shared" si="43"/>
        <v>0</v>
      </c>
      <c r="AM111" s="5">
        <f t="shared" si="44"/>
        <v>0</v>
      </c>
      <c r="AN111" s="5">
        <f t="shared" si="45"/>
        <v>0</v>
      </c>
      <c r="AO111" s="5">
        <f t="shared" si="46"/>
        <v>0</v>
      </c>
      <c r="AP111" s="5">
        <f t="shared" si="47"/>
        <v>0</v>
      </c>
      <c r="AQ111" s="5">
        <f t="shared" si="48"/>
        <v>0</v>
      </c>
      <c r="AR111" s="5">
        <f t="shared" si="49"/>
        <v>0</v>
      </c>
      <c r="AS111" s="5">
        <f t="shared" si="50"/>
        <v>0</v>
      </c>
      <c r="AT111" s="5">
        <f t="shared" si="51"/>
        <v>0</v>
      </c>
      <c r="AV111" s="5"/>
      <c r="AX111" s="5">
        <f t="shared" si="52"/>
        <v>0</v>
      </c>
      <c r="AY111" s="5">
        <f t="shared" si="53"/>
        <v>0</v>
      </c>
      <c r="AZ111" s="5">
        <f t="shared" si="54"/>
        <v>0</v>
      </c>
      <c r="BA111" s="5">
        <f t="shared" si="55"/>
        <v>0</v>
      </c>
      <c r="BB111" s="5">
        <f t="shared" si="56"/>
        <v>0</v>
      </c>
      <c r="BC111" s="5">
        <f t="shared" si="57"/>
        <v>0</v>
      </c>
      <c r="BD111" s="5">
        <f t="shared" si="58"/>
        <v>0</v>
      </c>
      <c r="BE111" s="5">
        <f t="shared" si="59"/>
        <v>0</v>
      </c>
      <c r="BF111" s="5"/>
      <c r="BI111">
        <f>IF(Förbrukning!F110="",Förbrukning!E110,0)/IF(Förbrukning!$B$3=Listor!$B$5,F111,1)</f>
        <v>0</v>
      </c>
      <c r="BJ111">
        <f>Förbrukning!F110/IF(Förbrukning!$B$3=Listor!$B$5,F111,1)</f>
        <v>0</v>
      </c>
      <c r="BL111">
        <f t="shared" si="60"/>
        <v>1</v>
      </c>
      <c r="BM111">
        <f t="shared" si="66"/>
        <v>1</v>
      </c>
      <c r="BN111" s="5">
        <f>Indata!$B$6</f>
        <v>0</v>
      </c>
    </row>
    <row r="112" spans="4:66" x14ac:dyDescent="0.2">
      <c r="D112" s="4">
        <f t="shared" si="67"/>
        <v>46403</v>
      </c>
      <c r="E112" s="62">
        <f t="shared" si="61"/>
        <v>0</v>
      </c>
      <c r="F112">
        <f>24+SUMIFS(Listor!$C$22:$C$23,Listor!$B$22:$B$23,Uttag!D112)</f>
        <v>24</v>
      </c>
      <c r="G112" s="5">
        <f t="shared" si="62"/>
        <v>0</v>
      </c>
      <c r="H112" s="5"/>
      <c r="I112" s="206">
        <f>Förbrukning!H111</f>
        <v>0</v>
      </c>
      <c r="J112" s="93"/>
      <c r="K112" s="132"/>
      <c r="L112" s="133"/>
      <c r="N112" s="5">
        <f t="shared" si="34"/>
        <v>0</v>
      </c>
      <c r="P112" s="5">
        <f>I112*SUMIFS(Priser!$L$3:$L$14,Priser!$A$3:$A$14,BL112)</f>
        <v>0</v>
      </c>
      <c r="Q112" s="5">
        <f t="shared" si="35"/>
        <v>0</v>
      </c>
      <c r="R112" s="5"/>
      <c r="U112" s="5">
        <f t="shared" si="36"/>
        <v>0</v>
      </c>
      <c r="V112" s="5">
        <f t="shared" si="63"/>
        <v>0</v>
      </c>
      <c r="W112" s="5">
        <f t="shared" si="37"/>
        <v>0</v>
      </c>
      <c r="X112" s="5">
        <f t="shared" si="64"/>
        <v>0</v>
      </c>
      <c r="Y112" s="5">
        <f>IF(X112&gt;=Priser!$N$6,Priser!$O$6,IF(X112&gt;=Priser!$N$5,Priser!$O$5,IF(X112&gt;=Priser!$N$4,Priser!$O$4,Priser!$O$3)))</f>
        <v>0</v>
      </c>
      <c r="Z112" s="5">
        <f>Y112*SUMIFS(Priser!$L$3:$L$14,Priser!$A$3:$A$14,$BL112)*V112</f>
        <v>0</v>
      </c>
      <c r="AA112" s="5">
        <f t="shared" si="65"/>
        <v>0</v>
      </c>
      <c r="AB112" s="5">
        <f>IF(AA112&gt;=Priser!$P$6,Priser!$Q$6,IF(AA112&gt;=Priser!$P$5,Priser!$Q$5,IF(AA112&gt;=Priser!$P$4,Priser!$Q$4,Priser!$Q$3)))</f>
        <v>0</v>
      </c>
      <c r="AC112" s="5">
        <f>AB112*SUMIFS(Priser!$L$3:$L$14,Priser!$A$3:$A$14,$BL112)*W112</f>
        <v>0</v>
      </c>
      <c r="AE112" s="5"/>
      <c r="AG112" s="5">
        <f t="shared" si="38"/>
        <v>0</v>
      </c>
      <c r="AH112" s="5">
        <f t="shared" si="39"/>
        <v>0</v>
      </c>
      <c r="AI112" s="5">
        <f t="shared" si="40"/>
        <v>0</v>
      </c>
      <c r="AJ112" s="5">
        <f t="shared" si="41"/>
        <v>0</v>
      </c>
      <c r="AK112" s="5">
        <f t="shared" si="42"/>
        <v>0</v>
      </c>
      <c r="AL112" s="5">
        <f t="shared" si="43"/>
        <v>0</v>
      </c>
      <c r="AM112" s="5">
        <f t="shared" si="44"/>
        <v>0</v>
      </c>
      <c r="AN112" s="5">
        <f t="shared" si="45"/>
        <v>0</v>
      </c>
      <c r="AO112" s="5">
        <f t="shared" si="46"/>
        <v>0</v>
      </c>
      <c r="AP112" s="5">
        <f t="shared" si="47"/>
        <v>0</v>
      </c>
      <c r="AQ112" s="5">
        <f t="shared" si="48"/>
        <v>0</v>
      </c>
      <c r="AR112" s="5">
        <f t="shared" si="49"/>
        <v>0</v>
      </c>
      <c r="AS112" s="5">
        <f t="shared" si="50"/>
        <v>0</v>
      </c>
      <c r="AT112" s="5">
        <f t="shared" si="51"/>
        <v>0</v>
      </c>
      <c r="AV112" s="5"/>
      <c r="AX112" s="5">
        <f t="shared" si="52"/>
        <v>0</v>
      </c>
      <c r="AY112" s="5">
        <f t="shared" si="53"/>
        <v>0</v>
      </c>
      <c r="AZ112" s="5">
        <f t="shared" si="54"/>
        <v>0</v>
      </c>
      <c r="BA112" s="5">
        <f t="shared" si="55"/>
        <v>0</v>
      </c>
      <c r="BB112" s="5">
        <f t="shared" si="56"/>
        <v>0</v>
      </c>
      <c r="BC112" s="5">
        <f t="shared" si="57"/>
        <v>0</v>
      </c>
      <c r="BD112" s="5">
        <f t="shared" si="58"/>
        <v>0</v>
      </c>
      <c r="BE112" s="5">
        <f t="shared" si="59"/>
        <v>0</v>
      </c>
      <c r="BF112" s="5"/>
      <c r="BI112">
        <f>IF(Förbrukning!F111="",Förbrukning!E111,0)/IF(Förbrukning!$B$3=Listor!$B$5,F112,1)</f>
        <v>0</v>
      </c>
      <c r="BJ112">
        <f>Förbrukning!F111/IF(Förbrukning!$B$3=Listor!$B$5,F112,1)</f>
        <v>0</v>
      </c>
      <c r="BL112">
        <f t="shared" si="60"/>
        <v>1</v>
      </c>
      <c r="BM112">
        <f t="shared" si="66"/>
        <v>1</v>
      </c>
      <c r="BN112" s="5">
        <f>Indata!$B$6</f>
        <v>0</v>
      </c>
    </row>
    <row r="113" spans="4:66" x14ac:dyDescent="0.2">
      <c r="D113" s="4">
        <f t="shared" si="67"/>
        <v>46404</v>
      </c>
      <c r="E113" s="62">
        <f t="shared" si="61"/>
        <v>0</v>
      </c>
      <c r="F113">
        <f>24+SUMIFS(Listor!$C$22:$C$23,Listor!$B$22:$B$23,Uttag!D113)</f>
        <v>24</v>
      </c>
      <c r="G113" s="5">
        <f t="shared" si="62"/>
        <v>0</v>
      </c>
      <c r="H113" s="5"/>
      <c r="I113" s="206">
        <f>Förbrukning!H112</f>
        <v>0</v>
      </c>
      <c r="J113" s="93"/>
      <c r="K113" s="132"/>
      <c r="L113" s="133"/>
      <c r="N113" s="5">
        <f t="shared" si="34"/>
        <v>0</v>
      </c>
      <c r="P113" s="5">
        <f>I113*SUMIFS(Priser!$L$3:$L$14,Priser!$A$3:$A$14,BL113)</f>
        <v>0</v>
      </c>
      <c r="Q113" s="5">
        <f t="shared" si="35"/>
        <v>0</v>
      </c>
      <c r="R113" s="5"/>
      <c r="U113" s="5">
        <f t="shared" si="36"/>
        <v>0</v>
      </c>
      <c r="V113" s="5">
        <f t="shared" si="63"/>
        <v>0</v>
      </c>
      <c r="W113" s="5">
        <f t="shared" si="37"/>
        <v>0</v>
      </c>
      <c r="X113" s="5">
        <f t="shared" si="64"/>
        <v>0</v>
      </c>
      <c r="Y113" s="5">
        <f>IF(X113&gt;=Priser!$N$6,Priser!$O$6,IF(X113&gt;=Priser!$N$5,Priser!$O$5,IF(X113&gt;=Priser!$N$4,Priser!$O$4,Priser!$O$3)))</f>
        <v>0</v>
      </c>
      <c r="Z113" s="5">
        <f>Y113*SUMIFS(Priser!$L$3:$L$14,Priser!$A$3:$A$14,$BL113)*V113</f>
        <v>0</v>
      </c>
      <c r="AA113" s="5">
        <f t="shared" si="65"/>
        <v>0</v>
      </c>
      <c r="AB113" s="5">
        <f>IF(AA113&gt;=Priser!$P$6,Priser!$Q$6,IF(AA113&gt;=Priser!$P$5,Priser!$Q$5,IF(AA113&gt;=Priser!$P$4,Priser!$Q$4,Priser!$Q$3)))</f>
        <v>0</v>
      </c>
      <c r="AC113" s="5">
        <f>AB113*SUMIFS(Priser!$L$3:$L$14,Priser!$A$3:$A$14,$BL113)*W113</f>
        <v>0</v>
      </c>
      <c r="AE113" s="5"/>
      <c r="AG113" s="5">
        <f t="shared" si="38"/>
        <v>0</v>
      </c>
      <c r="AH113" s="5">
        <f t="shared" si="39"/>
        <v>0</v>
      </c>
      <c r="AI113" s="5">
        <f t="shared" si="40"/>
        <v>0</v>
      </c>
      <c r="AJ113" s="5">
        <f t="shared" si="41"/>
        <v>0</v>
      </c>
      <c r="AK113" s="5">
        <f t="shared" si="42"/>
        <v>0</v>
      </c>
      <c r="AL113" s="5">
        <f t="shared" si="43"/>
        <v>0</v>
      </c>
      <c r="AM113" s="5">
        <f t="shared" si="44"/>
        <v>0</v>
      </c>
      <c r="AN113" s="5">
        <f t="shared" si="45"/>
        <v>0</v>
      </c>
      <c r="AO113" s="5">
        <f t="shared" si="46"/>
        <v>0</v>
      </c>
      <c r="AP113" s="5">
        <f t="shared" si="47"/>
        <v>0</v>
      </c>
      <c r="AQ113" s="5">
        <f t="shared" si="48"/>
        <v>0</v>
      </c>
      <c r="AR113" s="5">
        <f t="shared" si="49"/>
        <v>0</v>
      </c>
      <c r="AS113" s="5">
        <f t="shared" si="50"/>
        <v>0</v>
      </c>
      <c r="AT113" s="5">
        <f t="shared" si="51"/>
        <v>0</v>
      </c>
      <c r="AV113" s="5"/>
      <c r="AX113" s="5">
        <f t="shared" si="52"/>
        <v>0</v>
      </c>
      <c r="AY113" s="5">
        <f t="shared" si="53"/>
        <v>0</v>
      </c>
      <c r="AZ113" s="5">
        <f t="shared" si="54"/>
        <v>0</v>
      </c>
      <c r="BA113" s="5">
        <f t="shared" si="55"/>
        <v>0</v>
      </c>
      <c r="BB113" s="5">
        <f t="shared" si="56"/>
        <v>0</v>
      </c>
      <c r="BC113" s="5">
        <f t="shared" si="57"/>
        <v>0</v>
      </c>
      <c r="BD113" s="5">
        <f t="shared" si="58"/>
        <v>0</v>
      </c>
      <c r="BE113" s="5">
        <f t="shared" si="59"/>
        <v>0</v>
      </c>
      <c r="BF113" s="5"/>
      <c r="BI113">
        <f>IF(Förbrukning!F112="",Förbrukning!E112,0)/IF(Förbrukning!$B$3=Listor!$B$5,F113,1)</f>
        <v>0</v>
      </c>
      <c r="BJ113">
        <f>Förbrukning!F112/IF(Förbrukning!$B$3=Listor!$B$5,F113,1)</f>
        <v>0</v>
      </c>
      <c r="BL113">
        <f t="shared" si="60"/>
        <v>1</v>
      </c>
      <c r="BM113">
        <f t="shared" si="66"/>
        <v>1</v>
      </c>
      <c r="BN113" s="5">
        <f>Indata!$B$6</f>
        <v>0</v>
      </c>
    </row>
    <row r="114" spans="4:66" x14ac:dyDescent="0.2">
      <c r="D114" s="4">
        <f t="shared" si="67"/>
        <v>46405</v>
      </c>
      <c r="E114" s="62">
        <f t="shared" si="61"/>
        <v>0</v>
      </c>
      <c r="F114">
        <f>24+SUMIFS(Listor!$C$22:$C$23,Listor!$B$22:$B$23,Uttag!D114)</f>
        <v>24</v>
      </c>
      <c r="G114" s="5">
        <f t="shared" si="62"/>
        <v>0</v>
      </c>
      <c r="H114" s="5"/>
      <c r="I114" s="206">
        <f>Förbrukning!H113</f>
        <v>0</v>
      </c>
      <c r="J114" s="93"/>
      <c r="K114" s="132"/>
      <c r="L114" s="133"/>
      <c r="N114" s="5">
        <f t="shared" si="34"/>
        <v>0</v>
      </c>
      <c r="P114" s="5">
        <f>I114*SUMIFS(Priser!$L$3:$L$14,Priser!$A$3:$A$14,BL114)</f>
        <v>0</v>
      </c>
      <c r="Q114" s="5">
        <f t="shared" si="35"/>
        <v>0</v>
      </c>
      <c r="R114" s="5"/>
      <c r="U114" s="5">
        <f t="shared" si="36"/>
        <v>0</v>
      </c>
      <c r="V114" s="5">
        <f t="shared" si="63"/>
        <v>0</v>
      </c>
      <c r="W114" s="5">
        <f t="shared" si="37"/>
        <v>0</v>
      </c>
      <c r="X114" s="5">
        <f t="shared" si="64"/>
        <v>0</v>
      </c>
      <c r="Y114" s="5">
        <f>IF(X114&gt;=Priser!$N$6,Priser!$O$6,IF(X114&gt;=Priser!$N$5,Priser!$O$5,IF(X114&gt;=Priser!$N$4,Priser!$O$4,Priser!$O$3)))</f>
        <v>0</v>
      </c>
      <c r="Z114" s="5">
        <f>Y114*SUMIFS(Priser!$L$3:$L$14,Priser!$A$3:$A$14,$BL114)*V114</f>
        <v>0</v>
      </c>
      <c r="AA114" s="5">
        <f t="shared" si="65"/>
        <v>0</v>
      </c>
      <c r="AB114" s="5">
        <f>IF(AA114&gt;=Priser!$P$6,Priser!$Q$6,IF(AA114&gt;=Priser!$P$5,Priser!$Q$5,IF(AA114&gt;=Priser!$P$4,Priser!$Q$4,Priser!$Q$3)))</f>
        <v>0</v>
      </c>
      <c r="AC114" s="5">
        <f>AB114*SUMIFS(Priser!$L$3:$L$14,Priser!$A$3:$A$14,$BL114)*W114</f>
        <v>0</v>
      </c>
      <c r="AE114" s="5"/>
      <c r="AG114" s="5">
        <f t="shared" si="38"/>
        <v>0</v>
      </c>
      <c r="AH114" s="5">
        <f t="shared" si="39"/>
        <v>0</v>
      </c>
      <c r="AI114" s="5">
        <f t="shared" si="40"/>
        <v>0</v>
      </c>
      <c r="AJ114" s="5">
        <f t="shared" si="41"/>
        <v>0</v>
      </c>
      <c r="AK114" s="5">
        <f t="shared" si="42"/>
        <v>0</v>
      </c>
      <c r="AL114" s="5">
        <f t="shared" si="43"/>
        <v>0</v>
      </c>
      <c r="AM114" s="5">
        <f t="shared" si="44"/>
        <v>0</v>
      </c>
      <c r="AN114" s="5">
        <f t="shared" si="45"/>
        <v>0</v>
      </c>
      <c r="AO114" s="5">
        <f t="shared" si="46"/>
        <v>0</v>
      </c>
      <c r="AP114" s="5">
        <f t="shared" si="47"/>
        <v>0</v>
      </c>
      <c r="AQ114" s="5">
        <f t="shared" si="48"/>
        <v>0</v>
      </c>
      <c r="AR114" s="5">
        <f t="shared" si="49"/>
        <v>0</v>
      </c>
      <c r="AS114" s="5">
        <f t="shared" si="50"/>
        <v>0</v>
      </c>
      <c r="AT114" s="5">
        <f t="shared" si="51"/>
        <v>0</v>
      </c>
      <c r="AV114" s="5"/>
      <c r="AX114" s="5">
        <f t="shared" si="52"/>
        <v>0</v>
      </c>
      <c r="AY114" s="5">
        <f t="shared" si="53"/>
        <v>0</v>
      </c>
      <c r="AZ114" s="5">
        <f t="shared" si="54"/>
        <v>0</v>
      </c>
      <c r="BA114" s="5">
        <f t="shared" si="55"/>
        <v>0</v>
      </c>
      <c r="BB114" s="5">
        <f t="shared" si="56"/>
        <v>0</v>
      </c>
      <c r="BC114" s="5">
        <f t="shared" si="57"/>
        <v>0</v>
      </c>
      <c r="BD114" s="5">
        <f t="shared" si="58"/>
        <v>0</v>
      </c>
      <c r="BE114" s="5">
        <f t="shared" si="59"/>
        <v>0</v>
      </c>
      <c r="BF114" s="5"/>
      <c r="BI114">
        <f>IF(Förbrukning!F113="",Förbrukning!E113,0)/IF(Förbrukning!$B$3=Listor!$B$5,F114,1)</f>
        <v>0</v>
      </c>
      <c r="BJ114">
        <f>Förbrukning!F113/IF(Förbrukning!$B$3=Listor!$B$5,F114,1)</f>
        <v>0</v>
      </c>
      <c r="BL114">
        <f t="shared" si="60"/>
        <v>1</v>
      </c>
      <c r="BM114">
        <f t="shared" si="66"/>
        <v>1</v>
      </c>
      <c r="BN114" s="5">
        <f>Indata!$B$6</f>
        <v>0</v>
      </c>
    </row>
    <row r="115" spans="4:66" x14ac:dyDescent="0.2">
      <c r="D115" s="4">
        <f t="shared" si="67"/>
        <v>46406</v>
      </c>
      <c r="E115" s="62">
        <f t="shared" si="61"/>
        <v>0</v>
      </c>
      <c r="F115">
        <f>24+SUMIFS(Listor!$C$22:$C$23,Listor!$B$22:$B$23,Uttag!D115)</f>
        <v>24</v>
      </c>
      <c r="G115" s="5">
        <f t="shared" si="62"/>
        <v>0</v>
      </c>
      <c r="H115" s="5"/>
      <c r="I115" s="206">
        <f>Förbrukning!H114</f>
        <v>0</v>
      </c>
      <c r="J115" s="93"/>
      <c r="K115" s="132"/>
      <c r="L115" s="133"/>
      <c r="N115" s="5">
        <f t="shared" si="34"/>
        <v>0</v>
      </c>
      <c r="P115" s="5">
        <f>I115*SUMIFS(Priser!$L$3:$L$14,Priser!$A$3:$A$14,BL115)</f>
        <v>0</v>
      </c>
      <c r="Q115" s="5">
        <f t="shared" si="35"/>
        <v>0</v>
      </c>
      <c r="R115" s="5"/>
      <c r="U115" s="5">
        <f t="shared" si="36"/>
        <v>0</v>
      </c>
      <c r="V115" s="5">
        <f t="shared" si="63"/>
        <v>0</v>
      </c>
      <c r="W115" s="5">
        <f t="shared" si="37"/>
        <v>0</v>
      </c>
      <c r="X115" s="5">
        <f t="shared" si="64"/>
        <v>0</v>
      </c>
      <c r="Y115" s="5">
        <f>IF(X115&gt;=Priser!$N$6,Priser!$O$6,IF(X115&gt;=Priser!$N$5,Priser!$O$5,IF(X115&gt;=Priser!$N$4,Priser!$O$4,Priser!$O$3)))</f>
        <v>0</v>
      </c>
      <c r="Z115" s="5">
        <f>Y115*SUMIFS(Priser!$L$3:$L$14,Priser!$A$3:$A$14,$BL115)*V115</f>
        <v>0</v>
      </c>
      <c r="AA115" s="5">
        <f t="shared" si="65"/>
        <v>0</v>
      </c>
      <c r="AB115" s="5">
        <f>IF(AA115&gt;=Priser!$P$6,Priser!$Q$6,IF(AA115&gt;=Priser!$P$5,Priser!$Q$5,IF(AA115&gt;=Priser!$P$4,Priser!$Q$4,Priser!$Q$3)))</f>
        <v>0</v>
      </c>
      <c r="AC115" s="5">
        <f>AB115*SUMIFS(Priser!$L$3:$L$14,Priser!$A$3:$A$14,$BL115)*W115</f>
        <v>0</v>
      </c>
      <c r="AE115" s="5"/>
      <c r="AG115" s="5">
        <f t="shared" si="38"/>
        <v>0</v>
      </c>
      <c r="AH115" s="5">
        <f t="shared" si="39"/>
        <v>0</v>
      </c>
      <c r="AI115" s="5">
        <f t="shared" si="40"/>
        <v>0</v>
      </c>
      <c r="AJ115" s="5">
        <f t="shared" si="41"/>
        <v>0</v>
      </c>
      <c r="AK115" s="5">
        <f t="shared" si="42"/>
        <v>0</v>
      </c>
      <c r="AL115" s="5">
        <f t="shared" si="43"/>
        <v>0</v>
      </c>
      <c r="AM115" s="5">
        <f t="shared" si="44"/>
        <v>0</v>
      </c>
      <c r="AN115" s="5">
        <f t="shared" si="45"/>
        <v>0</v>
      </c>
      <c r="AO115" s="5">
        <f t="shared" si="46"/>
        <v>0</v>
      </c>
      <c r="AP115" s="5">
        <f t="shared" si="47"/>
        <v>0</v>
      </c>
      <c r="AQ115" s="5">
        <f t="shared" si="48"/>
        <v>0</v>
      </c>
      <c r="AR115" s="5">
        <f t="shared" si="49"/>
        <v>0</v>
      </c>
      <c r="AS115" s="5">
        <f t="shared" si="50"/>
        <v>0</v>
      </c>
      <c r="AT115" s="5">
        <f t="shared" si="51"/>
        <v>0</v>
      </c>
      <c r="AV115" s="5"/>
      <c r="AX115" s="5">
        <f t="shared" si="52"/>
        <v>0</v>
      </c>
      <c r="AY115" s="5">
        <f t="shared" si="53"/>
        <v>0</v>
      </c>
      <c r="AZ115" s="5">
        <f t="shared" si="54"/>
        <v>0</v>
      </c>
      <c r="BA115" s="5">
        <f t="shared" si="55"/>
        <v>0</v>
      </c>
      <c r="BB115" s="5">
        <f t="shared" si="56"/>
        <v>0</v>
      </c>
      <c r="BC115" s="5">
        <f t="shared" si="57"/>
        <v>0</v>
      </c>
      <c r="BD115" s="5">
        <f t="shared" si="58"/>
        <v>0</v>
      </c>
      <c r="BE115" s="5">
        <f t="shared" si="59"/>
        <v>0</v>
      </c>
      <c r="BF115" s="5"/>
      <c r="BI115">
        <f>IF(Förbrukning!F114="",Förbrukning!E114,0)/IF(Förbrukning!$B$3=Listor!$B$5,F115,1)</f>
        <v>0</v>
      </c>
      <c r="BJ115">
        <f>Förbrukning!F114/IF(Förbrukning!$B$3=Listor!$B$5,F115,1)</f>
        <v>0</v>
      </c>
      <c r="BL115">
        <f t="shared" si="60"/>
        <v>1</v>
      </c>
      <c r="BM115">
        <f t="shared" si="66"/>
        <v>1</v>
      </c>
      <c r="BN115" s="5">
        <f>Indata!$B$6</f>
        <v>0</v>
      </c>
    </row>
    <row r="116" spans="4:66" x14ac:dyDescent="0.2">
      <c r="D116" s="4">
        <f t="shared" si="67"/>
        <v>46407</v>
      </c>
      <c r="E116" s="62">
        <f t="shared" si="61"/>
        <v>0</v>
      </c>
      <c r="F116">
        <f>24+SUMIFS(Listor!$C$22:$C$23,Listor!$B$22:$B$23,Uttag!D116)</f>
        <v>24</v>
      </c>
      <c r="G116" s="5">
        <f t="shared" si="62"/>
        <v>0</v>
      </c>
      <c r="H116" s="5"/>
      <c r="I116" s="206">
        <f>Förbrukning!H115</f>
        <v>0</v>
      </c>
      <c r="J116" s="93"/>
      <c r="K116" s="132"/>
      <c r="L116" s="133"/>
      <c r="N116" s="5">
        <f t="shared" si="34"/>
        <v>0</v>
      </c>
      <c r="P116" s="5">
        <f>I116*SUMIFS(Priser!$L$3:$L$14,Priser!$A$3:$A$14,BL116)</f>
        <v>0</v>
      </c>
      <c r="Q116" s="5">
        <f t="shared" si="35"/>
        <v>0</v>
      </c>
      <c r="R116" s="5"/>
      <c r="U116" s="5">
        <f t="shared" si="36"/>
        <v>0</v>
      </c>
      <c r="V116" s="5">
        <f t="shared" si="63"/>
        <v>0</v>
      </c>
      <c r="W116" s="5">
        <f t="shared" si="37"/>
        <v>0</v>
      </c>
      <c r="X116" s="5">
        <f t="shared" si="64"/>
        <v>0</v>
      </c>
      <c r="Y116" s="5">
        <f>IF(X116&gt;=Priser!$N$6,Priser!$O$6,IF(X116&gt;=Priser!$N$5,Priser!$O$5,IF(X116&gt;=Priser!$N$4,Priser!$O$4,Priser!$O$3)))</f>
        <v>0</v>
      </c>
      <c r="Z116" s="5">
        <f>Y116*SUMIFS(Priser!$L$3:$L$14,Priser!$A$3:$A$14,$BL116)*V116</f>
        <v>0</v>
      </c>
      <c r="AA116" s="5">
        <f t="shared" si="65"/>
        <v>0</v>
      </c>
      <c r="AB116" s="5">
        <f>IF(AA116&gt;=Priser!$P$6,Priser!$Q$6,IF(AA116&gt;=Priser!$P$5,Priser!$Q$5,IF(AA116&gt;=Priser!$P$4,Priser!$Q$4,Priser!$Q$3)))</f>
        <v>0</v>
      </c>
      <c r="AC116" s="5">
        <f>AB116*SUMIFS(Priser!$L$3:$L$14,Priser!$A$3:$A$14,$BL116)*W116</f>
        <v>0</v>
      </c>
      <c r="AE116" s="5"/>
      <c r="AG116" s="5">
        <f t="shared" si="38"/>
        <v>0</v>
      </c>
      <c r="AH116" s="5">
        <f t="shared" si="39"/>
        <v>0</v>
      </c>
      <c r="AI116" s="5">
        <f t="shared" si="40"/>
        <v>0</v>
      </c>
      <c r="AJ116" s="5">
        <f t="shared" si="41"/>
        <v>0</v>
      </c>
      <c r="AK116" s="5">
        <f t="shared" si="42"/>
        <v>0</v>
      </c>
      <c r="AL116" s="5">
        <f t="shared" si="43"/>
        <v>0</v>
      </c>
      <c r="AM116" s="5">
        <f t="shared" si="44"/>
        <v>0</v>
      </c>
      <c r="AN116" s="5">
        <f t="shared" si="45"/>
        <v>0</v>
      </c>
      <c r="AO116" s="5">
        <f t="shared" si="46"/>
        <v>0</v>
      </c>
      <c r="AP116" s="5">
        <f t="shared" si="47"/>
        <v>0</v>
      </c>
      <c r="AQ116" s="5">
        <f t="shared" si="48"/>
        <v>0</v>
      </c>
      <c r="AR116" s="5">
        <f t="shared" si="49"/>
        <v>0</v>
      </c>
      <c r="AS116" s="5">
        <f t="shared" si="50"/>
        <v>0</v>
      </c>
      <c r="AT116" s="5">
        <f t="shared" si="51"/>
        <v>0</v>
      </c>
      <c r="AV116" s="5"/>
      <c r="AX116" s="5">
        <f t="shared" si="52"/>
        <v>0</v>
      </c>
      <c r="AY116" s="5">
        <f t="shared" si="53"/>
        <v>0</v>
      </c>
      <c r="AZ116" s="5">
        <f t="shared" si="54"/>
        <v>0</v>
      </c>
      <c r="BA116" s="5">
        <f t="shared" si="55"/>
        <v>0</v>
      </c>
      <c r="BB116" s="5">
        <f t="shared" si="56"/>
        <v>0</v>
      </c>
      <c r="BC116" s="5">
        <f t="shared" si="57"/>
        <v>0</v>
      </c>
      <c r="BD116" s="5">
        <f t="shared" si="58"/>
        <v>0</v>
      </c>
      <c r="BE116" s="5">
        <f t="shared" si="59"/>
        <v>0</v>
      </c>
      <c r="BF116" s="5"/>
      <c r="BI116">
        <f>IF(Förbrukning!F115="",Förbrukning!E115,0)/IF(Förbrukning!$B$3=Listor!$B$5,F116,1)</f>
        <v>0</v>
      </c>
      <c r="BJ116">
        <f>Förbrukning!F115/IF(Förbrukning!$B$3=Listor!$B$5,F116,1)</f>
        <v>0</v>
      </c>
      <c r="BL116">
        <f t="shared" si="60"/>
        <v>1</v>
      </c>
      <c r="BM116">
        <f t="shared" si="66"/>
        <v>1</v>
      </c>
      <c r="BN116" s="5">
        <f>Indata!$B$6</f>
        <v>0</v>
      </c>
    </row>
    <row r="117" spans="4:66" x14ac:dyDescent="0.2">
      <c r="D117" s="4">
        <f t="shared" si="67"/>
        <v>46408</v>
      </c>
      <c r="E117" s="62">
        <f t="shared" si="61"/>
        <v>0</v>
      </c>
      <c r="F117">
        <f>24+SUMIFS(Listor!$C$22:$C$23,Listor!$B$22:$B$23,Uttag!D117)</f>
        <v>24</v>
      </c>
      <c r="G117" s="5">
        <f t="shared" si="62"/>
        <v>0</v>
      </c>
      <c r="H117" s="5"/>
      <c r="I117" s="206">
        <f>Förbrukning!H116</f>
        <v>0</v>
      </c>
      <c r="J117" s="93"/>
      <c r="K117" s="132"/>
      <c r="L117" s="133"/>
      <c r="N117" s="5">
        <f t="shared" si="34"/>
        <v>0</v>
      </c>
      <c r="P117" s="5">
        <f>I117*SUMIFS(Priser!$L$3:$L$14,Priser!$A$3:$A$14,BL117)</f>
        <v>0</v>
      </c>
      <c r="Q117" s="5">
        <f t="shared" si="35"/>
        <v>0</v>
      </c>
      <c r="R117" s="5"/>
      <c r="U117" s="5">
        <f t="shared" si="36"/>
        <v>0</v>
      </c>
      <c r="V117" s="5">
        <f t="shared" si="63"/>
        <v>0</v>
      </c>
      <c r="W117" s="5">
        <f t="shared" si="37"/>
        <v>0</v>
      </c>
      <c r="X117" s="5">
        <f t="shared" si="64"/>
        <v>0</v>
      </c>
      <c r="Y117" s="5">
        <f>IF(X117&gt;=Priser!$N$6,Priser!$O$6,IF(X117&gt;=Priser!$N$5,Priser!$O$5,IF(X117&gt;=Priser!$N$4,Priser!$O$4,Priser!$O$3)))</f>
        <v>0</v>
      </c>
      <c r="Z117" s="5">
        <f>Y117*SUMIFS(Priser!$L$3:$L$14,Priser!$A$3:$A$14,$BL117)*V117</f>
        <v>0</v>
      </c>
      <c r="AA117" s="5">
        <f t="shared" si="65"/>
        <v>0</v>
      </c>
      <c r="AB117" s="5">
        <f>IF(AA117&gt;=Priser!$P$6,Priser!$Q$6,IF(AA117&gt;=Priser!$P$5,Priser!$Q$5,IF(AA117&gt;=Priser!$P$4,Priser!$Q$4,Priser!$Q$3)))</f>
        <v>0</v>
      </c>
      <c r="AC117" s="5">
        <f>AB117*SUMIFS(Priser!$L$3:$L$14,Priser!$A$3:$A$14,$BL117)*W117</f>
        <v>0</v>
      </c>
      <c r="AE117" s="5"/>
      <c r="AG117" s="5">
        <f t="shared" si="38"/>
        <v>0</v>
      </c>
      <c r="AH117" s="5">
        <f t="shared" si="39"/>
        <v>0</v>
      </c>
      <c r="AI117" s="5">
        <f t="shared" si="40"/>
        <v>0</v>
      </c>
      <c r="AJ117" s="5">
        <f t="shared" si="41"/>
        <v>0</v>
      </c>
      <c r="AK117" s="5">
        <f t="shared" si="42"/>
        <v>0</v>
      </c>
      <c r="AL117" s="5">
        <f t="shared" si="43"/>
        <v>0</v>
      </c>
      <c r="AM117" s="5">
        <f t="shared" si="44"/>
        <v>0</v>
      </c>
      <c r="AN117" s="5">
        <f t="shared" si="45"/>
        <v>0</v>
      </c>
      <c r="AO117" s="5">
        <f t="shared" si="46"/>
        <v>0</v>
      </c>
      <c r="AP117" s="5">
        <f t="shared" si="47"/>
        <v>0</v>
      </c>
      <c r="AQ117" s="5">
        <f t="shared" si="48"/>
        <v>0</v>
      </c>
      <c r="AR117" s="5">
        <f t="shared" si="49"/>
        <v>0</v>
      </c>
      <c r="AS117" s="5">
        <f t="shared" si="50"/>
        <v>0</v>
      </c>
      <c r="AT117" s="5">
        <f t="shared" si="51"/>
        <v>0</v>
      </c>
      <c r="AV117" s="5"/>
      <c r="AX117" s="5">
        <f t="shared" si="52"/>
        <v>0</v>
      </c>
      <c r="AY117" s="5">
        <f t="shared" si="53"/>
        <v>0</v>
      </c>
      <c r="AZ117" s="5">
        <f t="shared" si="54"/>
        <v>0</v>
      </c>
      <c r="BA117" s="5">
        <f t="shared" si="55"/>
        <v>0</v>
      </c>
      <c r="BB117" s="5">
        <f t="shared" si="56"/>
        <v>0</v>
      </c>
      <c r="BC117" s="5">
        <f t="shared" si="57"/>
        <v>0</v>
      </c>
      <c r="BD117" s="5">
        <f t="shared" si="58"/>
        <v>0</v>
      </c>
      <c r="BE117" s="5">
        <f t="shared" si="59"/>
        <v>0</v>
      </c>
      <c r="BF117" s="5"/>
      <c r="BI117">
        <f>IF(Förbrukning!F116="",Förbrukning!E116,0)/IF(Förbrukning!$B$3=Listor!$B$5,F117,1)</f>
        <v>0</v>
      </c>
      <c r="BJ117">
        <f>Förbrukning!F116/IF(Förbrukning!$B$3=Listor!$B$5,F117,1)</f>
        <v>0</v>
      </c>
      <c r="BL117">
        <f t="shared" si="60"/>
        <v>1</v>
      </c>
      <c r="BM117">
        <f t="shared" si="66"/>
        <v>1</v>
      </c>
      <c r="BN117" s="5">
        <f>Indata!$B$6</f>
        <v>0</v>
      </c>
    </row>
    <row r="118" spans="4:66" x14ac:dyDescent="0.2">
      <c r="D118" s="4">
        <f t="shared" si="67"/>
        <v>46409</v>
      </c>
      <c r="E118" s="62">
        <f t="shared" si="61"/>
        <v>0</v>
      </c>
      <c r="F118">
        <f>24+SUMIFS(Listor!$C$22:$C$23,Listor!$B$22:$B$23,Uttag!D118)</f>
        <v>24</v>
      </c>
      <c r="G118" s="5">
        <f t="shared" si="62"/>
        <v>0</v>
      </c>
      <c r="H118" s="5"/>
      <c r="I118" s="206">
        <f>Förbrukning!H117</f>
        <v>0</v>
      </c>
      <c r="J118" s="93"/>
      <c r="K118" s="132"/>
      <c r="L118" s="133"/>
      <c r="N118" s="5">
        <f t="shared" si="34"/>
        <v>0</v>
      </c>
      <c r="P118" s="5">
        <f>I118*SUMIFS(Priser!$L$3:$L$14,Priser!$A$3:$A$14,BL118)</f>
        <v>0</v>
      </c>
      <c r="Q118" s="5">
        <f t="shared" si="35"/>
        <v>0</v>
      </c>
      <c r="R118" s="5"/>
      <c r="U118" s="5">
        <f t="shared" si="36"/>
        <v>0</v>
      </c>
      <c r="V118" s="5">
        <f t="shared" si="63"/>
        <v>0</v>
      </c>
      <c r="W118" s="5">
        <f t="shared" si="37"/>
        <v>0</v>
      </c>
      <c r="X118" s="5">
        <f t="shared" si="64"/>
        <v>0</v>
      </c>
      <c r="Y118" s="5">
        <f>IF(X118&gt;=Priser!$N$6,Priser!$O$6,IF(X118&gt;=Priser!$N$5,Priser!$O$5,IF(X118&gt;=Priser!$N$4,Priser!$O$4,Priser!$O$3)))</f>
        <v>0</v>
      </c>
      <c r="Z118" s="5">
        <f>Y118*SUMIFS(Priser!$L$3:$L$14,Priser!$A$3:$A$14,$BL118)*V118</f>
        <v>0</v>
      </c>
      <c r="AA118" s="5">
        <f t="shared" si="65"/>
        <v>0</v>
      </c>
      <c r="AB118" s="5">
        <f>IF(AA118&gt;=Priser!$P$6,Priser!$Q$6,IF(AA118&gt;=Priser!$P$5,Priser!$Q$5,IF(AA118&gt;=Priser!$P$4,Priser!$Q$4,Priser!$Q$3)))</f>
        <v>0</v>
      </c>
      <c r="AC118" s="5">
        <f>AB118*SUMIFS(Priser!$L$3:$L$14,Priser!$A$3:$A$14,$BL118)*W118</f>
        <v>0</v>
      </c>
      <c r="AE118" s="5"/>
      <c r="AG118" s="5">
        <f t="shared" si="38"/>
        <v>0</v>
      </c>
      <c r="AH118" s="5">
        <f t="shared" si="39"/>
        <v>0</v>
      </c>
      <c r="AI118" s="5">
        <f t="shared" si="40"/>
        <v>0</v>
      </c>
      <c r="AJ118" s="5">
        <f t="shared" si="41"/>
        <v>0</v>
      </c>
      <c r="AK118" s="5">
        <f t="shared" si="42"/>
        <v>0</v>
      </c>
      <c r="AL118" s="5">
        <f t="shared" si="43"/>
        <v>0</v>
      </c>
      <c r="AM118" s="5">
        <f t="shared" si="44"/>
        <v>0</v>
      </c>
      <c r="AN118" s="5">
        <f t="shared" si="45"/>
        <v>0</v>
      </c>
      <c r="AO118" s="5">
        <f t="shared" si="46"/>
        <v>0</v>
      </c>
      <c r="AP118" s="5">
        <f t="shared" si="47"/>
        <v>0</v>
      </c>
      <c r="AQ118" s="5">
        <f t="shared" si="48"/>
        <v>0</v>
      </c>
      <c r="AR118" s="5">
        <f t="shared" si="49"/>
        <v>0</v>
      </c>
      <c r="AS118" s="5">
        <f t="shared" si="50"/>
        <v>0</v>
      </c>
      <c r="AT118" s="5">
        <f t="shared" si="51"/>
        <v>0</v>
      </c>
      <c r="AV118" s="5"/>
      <c r="AX118" s="5">
        <f t="shared" si="52"/>
        <v>0</v>
      </c>
      <c r="AY118" s="5">
        <f t="shared" si="53"/>
        <v>0</v>
      </c>
      <c r="AZ118" s="5">
        <f t="shared" si="54"/>
        <v>0</v>
      </c>
      <c r="BA118" s="5">
        <f t="shared" si="55"/>
        <v>0</v>
      </c>
      <c r="BB118" s="5">
        <f t="shared" si="56"/>
        <v>0</v>
      </c>
      <c r="BC118" s="5">
        <f t="shared" si="57"/>
        <v>0</v>
      </c>
      <c r="BD118" s="5">
        <f t="shared" si="58"/>
        <v>0</v>
      </c>
      <c r="BE118" s="5">
        <f t="shared" si="59"/>
        <v>0</v>
      </c>
      <c r="BF118" s="5"/>
      <c r="BI118">
        <f>IF(Förbrukning!F117="",Förbrukning!E117,0)/IF(Förbrukning!$B$3=Listor!$B$5,F118,1)</f>
        <v>0</v>
      </c>
      <c r="BJ118">
        <f>Förbrukning!F117/IF(Förbrukning!$B$3=Listor!$B$5,F118,1)</f>
        <v>0</v>
      </c>
      <c r="BL118">
        <f t="shared" si="60"/>
        <v>1</v>
      </c>
      <c r="BM118">
        <f t="shared" si="66"/>
        <v>1</v>
      </c>
      <c r="BN118" s="5">
        <f>Indata!$B$6</f>
        <v>0</v>
      </c>
    </row>
    <row r="119" spans="4:66" x14ac:dyDescent="0.2">
      <c r="D119" s="4">
        <f t="shared" si="67"/>
        <v>46410</v>
      </c>
      <c r="E119" s="62">
        <f t="shared" si="61"/>
        <v>0</v>
      </c>
      <c r="F119">
        <f>24+SUMIFS(Listor!$C$22:$C$23,Listor!$B$22:$B$23,Uttag!D119)</f>
        <v>24</v>
      </c>
      <c r="G119" s="5">
        <f t="shared" si="62"/>
        <v>0</v>
      </c>
      <c r="H119" s="5"/>
      <c r="I119" s="206">
        <f>Förbrukning!H118</f>
        <v>0</v>
      </c>
      <c r="J119" s="93"/>
      <c r="K119" s="132"/>
      <c r="L119" s="133"/>
      <c r="N119" s="5">
        <f t="shared" si="34"/>
        <v>0</v>
      </c>
      <c r="P119" s="5">
        <f>I119*SUMIFS(Priser!$L$3:$L$14,Priser!$A$3:$A$14,BL119)</f>
        <v>0</v>
      </c>
      <c r="Q119" s="5">
        <f t="shared" si="35"/>
        <v>0</v>
      </c>
      <c r="R119" s="5"/>
      <c r="U119" s="5">
        <f t="shared" si="36"/>
        <v>0</v>
      </c>
      <c r="V119" s="5">
        <f t="shared" si="63"/>
        <v>0</v>
      </c>
      <c r="W119" s="5">
        <f t="shared" si="37"/>
        <v>0</v>
      </c>
      <c r="X119" s="5">
        <f t="shared" si="64"/>
        <v>0</v>
      </c>
      <c r="Y119" s="5">
        <f>IF(X119&gt;=Priser!$N$6,Priser!$O$6,IF(X119&gt;=Priser!$N$5,Priser!$O$5,IF(X119&gt;=Priser!$N$4,Priser!$O$4,Priser!$O$3)))</f>
        <v>0</v>
      </c>
      <c r="Z119" s="5">
        <f>Y119*SUMIFS(Priser!$L$3:$L$14,Priser!$A$3:$A$14,$BL119)*V119</f>
        <v>0</v>
      </c>
      <c r="AA119" s="5">
        <f t="shared" si="65"/>
        <v>0</v>
      </c>
      <c r="AB119" s="5">
        <f>IF(AA119&gt;=Priser!$P$6,Priser!$Q$6,IF(AA119&gt;=Priser!$P$5,Priser!$Q$5,IF(AA119&gt;=Priser!$P$4,Priser!$Q$4,Priser!$Q$3)))</f>
        <v>0</v>
      </c>
      <c r="AC119" s="5">
        <f>AB119*SUMIFS(Priser!$L$3:$L$14,Priser!$A$3:$A$14,$BL119)*W119</f>
        <v>0</v>
      </c>
      <c r="AE119" s="5"/>
      <c r="AG119" s="5">
        <f t="shared" si="38"/>
        <v>0</v>
      </c>
      <c r="AH119" s="5">
        <f t="shared" si="39"/>
        <v>0</v>
      </c>
      <c r="AI119" s="5">
        <f t="shared" si="40"/>
        <v>0</v>
      </c>
      <c r="AJ119" s="5">
        <f t="shared" si="41"/>
        <v>0</v>
      </c>
      <c r="AK119" s="5">
        <f t="shared" si="42"/>
        <v>0</v>
      </c>
      <c r="AL119" s="5">
        <f t="shared" si="43"/>
        <v>0</v>
      </c>
      <c r="AM119" s="5">
        <f t="shared" si="44"/>
        <v>0</v>
      </c>
      <c r="AN119" s="5">
        <f t="shared" si="45"/>
        <v>0</v>
      </c>
      <c r="AO119" s="5">
        <f t="shared" si="46"/>
        <v>0</v>
      </c>
      <c r="AP119" s="5">
        <f t="shared" si="47"/>
        <v>0</v>
      </c>
      <c r="AQ119" s="5">
        <f t="shared" si="48"/>
        <v>0</v>
      </c>
      <c r="AR119" s="5">
        <f t="shared" si="49"/>
        <v>0</v>
      </c>
      <c r="AS119" s="5">
        <f t="shared" si="50"/>
        <v>0</v>
      </c>
      <c r="AT119" s="5">
        <f t="shared" si="51"/>
        <v>0</v>
      </c>
      <c r="AV119" s="5"/>
      <c r="AX119" s="5">
        <f t="shared" si="52"/>
        <v>0</v>
      </c>
      <c r="AY119" s="5">
        <f t="shared" si="53"/>
        <v>0</v>
      </c>
      <c r="AZ119" s="5">
        <f t="shared" si="54"/>
        <v>0</v>
      </c>
      <c r="BA119" s="5">
        <f t="shared" si="55"/>
        <v>0</v>
      </c>
      <c r="BB119" s="5">
        <f t="shared" si="56"/>
        <v>0</v>
      </c>
      <c r="BC119" s="5">
        <f t="shared" si="57"/>
        <v>0</v>
      </c>
      <c r="BD119" s="5">
        <f t="shared" si="58"/>
        <v>0</v>
      </c>
      <c r="BE119" s="5">
        <f t="shared" si="59"/>
        <v>0</v>
      </c>
      <c r="BF119" s="5"/>
      <c r="BI119">
        <f>IF(Förbrukning!F118="",Förbrukning!E118,0)/IF(Förbrukning!$B$3=Listor!$B$5,F119,1)</f>
        <v>0</v>
      </c>
      <c r="BJ119">
        <f>Förbrukning!F118/IF(Förbrukning!$B$3=Listor!$B$5,F119,1)</f>
        <v>0</v>
      </c>
      <c r="BL119">
        <f t="shared" si="60"/>
        <v>1</v>
      </c>
      <c r="BM119">
        <f t="shared" si="66"/>
        <v>1</v>
      </c>
      <c r="BN119" s="5">
        <f>Indata!$B$6</f>
        <v>0</v>
      </c>
    </row>
    <row r="120" spans="4:66" x14ac:dyDescent="0.2">
      <c r="D120" s="4">
        <f t="shared" si="67"/>
        <v>46411</v>
      </c>
      <c r="E120" s="62">
        <f t="shared" si="61"/>
        <v>0</v>
      </c>
      <c r="F120">
        <f>24+SUMIFS(Listor!$C$22:$C$23,Listor!$B$22:$B$23,Uttag!D120)</f>
        <v>24</v>
      </c>
      <c r="G120" s="5">
        <f t="shared" si="62"/>
        <v>0</v>
      </c>
      <c r="H120" s="5"/>
      <c r="I120" s="206">
        <f>Förbrukning!H119</f>
        <v>0</v>
      </c>
      <c r="J120" s="93"/>
      <c r="K120" s="132"/>
      <c r="L120" s="133"/>
      <c r="N120" s="5">
        <f t="shared" si="34"/>
        <v>0</v>
      </c>
      <c r="P120" s="5">
        <f>I120*SUMIFS(Priser!$L$3:$L$14,Priser!$A$3:$A$14,BL120)</f>
        <v>0</v>
      </c>
      <c r="Q120" s="5">
        <f t="shared" si="35"/>
        <v>0</v>
      </c>
      <c r="R120" s="5"/>
      <c r="U120" s="5">
        <f t="shared" si="36"/>
        <v>0</v>
      </c>
      <c r="V120" s="5">
        <f t="shared" si="63"/>
        <v>0</v>
      </c>
      <c r="W120" s="5">
        <f t="shared" si="37"/>
        <v>0</v>
      </c>
      <c r="X120" s="5">
        <f t="shared" si="64"/>
        <v>0</v>
      </c>
      <c r="Y120" s="5">
        <f>IF(X120&gt;=Priser!$N$6,Priser!$O$6,IF(X120&gt;=Priser!$N$5,Priser!$O$5,IF(X120&gt;=Priser!$N$4,Priser!$O$4,Priser!$O$3)))</f>
        <v>0</v>
      </c>
      <c r="Z120" s="5">
        <f>Y120*SUMIFS(Priser!$L$3:$L$14,Priser!$A$3:$A$14,$BL120)*V120</f>
        <v>0</v>
      </c>
      <c r="AA120" s="5">
        <f t="shared" si="65"/>
        <v>0</v>
      </c>
      <c r="AB120" s="5">
        <f>IF(AA120&gt;=Priser!$P$6,Priser!$Q$6,IF(AA120&gt;=Priser!$P$5,Priser!$Q$5,IF(AA120&gt;=Priser!$P$4,Priser!$Q$4,Priser!$Q$3)))</f>
        <v>0</v>
      </c>
      <c r="AC120" s="5">
        <f>AB120*SUMIFS(Priser!$L$3:$L$14,Priser!$A$3:$A$14,$BL120)*W120</f>
        <v>0</v>
      </c>
      <c r="AE120" s="5"/>
      <c r="AG120" s="5">
        <f t="shared" si="38"/>
        <v>0</v>
      </c>
      <c r="AH120" s="5">
        <f t="shared" si="39"/>
        <v>0</v>
      </c>
      <c r="AI120" s="5">
        <f t="shared" si="40"/>
        <v>0</v>
      </c>
      <c r="AJ120" s="5">
        <f t="shared" si="41"/>
        <v>0</v>
      </c>
      <c r="AK120" s="5">
        <f t="shared" si="42"/>
        <v>0</v>
      </c>
      <c r="AL120" s="5">
        <f t="shared" si="43"/>
        <v>0</v>
      </c>
      <c r="AM120" s="5">
        <f t="shared" si="44"/>
        <v>0</v>
      </c>
      <c r="AN120" s="5">
        <f t="shared" si="45"/>
        <v>0</v>
      </c>
      <c r="AO120" s="5">
        <f t="shared" si="46"/>
        <v>0</v>
      </c>
      <c r="AP120" s="5">
        <f t="shared" si="47"/>
        <v>0</v>
      </c>
      <c r="AQ120" s="5">
        <f t="shared" si="48"/>
        <v>0</v>
      </c>
      <c r="AR120" s="5">
        <f t="shared" si="49"/>
        <v>0</v>
      </c>
      <c r="AS120" s="5">
        <f t="shared" si="50"/>
        <v>0</v>
      </c>
      <c r="AT120" s="5">
        <f t="shared" si="51"/>
        <v>0</v>
      </c>
      <c r="AV120" s="5"/>
      <c r="AX120" s="5">
        <f t="shared" si="52"/>
        <v>0</v>
      </c>
      <c r="AY120" s="5">
        <f t="shared" si="53"/>
        <v>0</v>
      </c>
      <c r="AZ120" s="5">
        <f t="shared" si="54"/>
        <v>0</v>
      </c>
      <c r="BA120" s="5">
        <f t="shared" si="55"/>
        <v>0</v>
      </c>
      <c r="BB120" s="5">
        <f t="shared" si="56"/>
        <v>0</v>
      </c>
      <c r="BC120" s="5">
        <f t="shared" si="57"/>
        <v>0</v>
      </c>
      <c r="BD120" s="5">
        <f t="shared" si="58"/>
        <v>0</v>
      </c>
      <c r="BE120" s="5">
        <f t="shared" si="59"/>
        <v>0</v>
      </c>
      <c r="BF120" s="5"/>
      <c r="BI120">
        <f>IF(Förbrukning!F119="",Förbrukning!E119,0)/IF(Förbrukning!$B$3=Listor!$B$5,F120,1)</f>
        <v>0</v>
      </c>
      <c r="BJ120">
        <f>Förbrukning!F119/IF(Förbrukning!$B$3=Listor!$B$5,F120,1)</f>
        <v>0</v>
      </c>
      <c r="BL120">
        <f t="shared" si="60"/>
        <v>1</v>
      </c>
      <c r="BM120">
        <f t="shared" si="66"/>
        <v>1</v>
      </c>
      <c r="BN120" s="5">
        <f>Indata!$B$6</f>
        <v>0</v>
      </c>
    </row>
    <row r="121" spans="4:66" x14ac:dyDescent="0.2">
      <c r="D121" s="4">
        <f t="shared" si="67"/>
        <v>46412</v>
      </c>
      <c r="E121" s="62">
        <f t="shared" si="61"/>
        <v>0</v>
      </c>
      <c r="F121">
        <f>24+SUMIFS(Listor!$C$22:$C$23,Listor!$B$22:$B$23,Uttag!D121)</f>
        <v>24</v>
      </c>
      <c r="G121" s="5">
        <f t="shared" si="62"/>
        <v>0</v>
      </c>
      <c r="H121" s="5"/>
      <c r="I121" s="206">
        <f>Förbrukning!H120</f>
        <v>0</v>
      </c>
      <c r="J121" s="93"/>
      <c r="K121" s="132"/>
      <c r="L121" s="133"/>
      <c r="N121" s="5">
        <f t="shared" si="34"/>
        <v>0</v>
      </c>
      <c r="P121" s="5">
        <f>I121*SUMIFS(Priser!$L$3:$L$14,Priser!$A$3:$A$14,BL121)</f>
        <v>0</v>
      </c>
      <c r="Q121" s="5">
        <f t="shared" si="35"/>
        <v>0</v>
      </c>
      <c r="R121" s="5"/>
      <c r="U121" s="5">
        <f t="shared" si="36"/>
        <v>0</v>
      </c>
      <c r="V121" s="5">
        <f t="shared" si="63"/>
        <v>0</v>
      </c>
      <c r="W121" s="5">
        <f t="shared" si="37"/>
        <v>0</v>
      </c>
      <c r="X121" s="5">
        <f t="shared" si="64"/>
        <v>0</v>
      </c>
      <c r="Y121" s="5">
        <f>IF(X121&gt;=Priser!$N$6,Priser!$O$6,IF(X121&gt;=Priser!$N$5,Priser!$O$5,IF(X121&gt;=Priser!$N$4,Priser!$O$4,Priser!$O$3)))</f>
        <v>0</v>
      </c>
      <c r="Z121" s="5">
        <f>Y121*SUMIFS(Priser!$L$3:$L$14,Priser!$A$3:$A$14,$BL121)*V121</f>
        <v>0</v>
      </c>
      <c r="AA121" s="5">
        <f t="shared" si="65"/>
        <v>0</v>
      </c>
      <c r="AB121" s="5">
        <f>IF(AA121&gt;=Priser!$P$6,Priser!$Q$6,IF(AA121&gt;=Priser!$P$5,Priser!$Q$5,IF(AA121&gt;=Priser!$P$4,Priser!$Q$4,Priser!$Q$3)))</f>
        <v>0</v>
      </c>
      <c r="AC121" s="5">
        <f>AB121*SUMIFS(Priser!$L$3:$L$14,Priser!$A$3:$A$14,$BL121)*W121</f>
        <v>0</v>
      </c>
      <c r="AE121" s="5"/>
      <c r="AG121" s="5">
        <f t="shared" si="38"/>
        <v>0</v>
      </c>
      <c r="AH121" s="5">
        <f t="shared" si="39"/>
        <v>0</v>
      </c>
      <c r="AI121" s="5">
        <f t="shared" si="40"/>
        <v>0</v>
      </c>
      <c r="AJ121" s="5">
        <f t="shared" si="41"/>
        <v>0</v>
      </c>
      <c r="AK121" s="5">
        <f t="shared" si="42"/>
        <v>0</v>
      </c>
      <c r="AL121" s="5">
        <f t="shared" si="43"/>
        <v>0</v>
      </c>
      <c r="AM121" s="5">
        <f t="shared" si="44"/>
        <v>0</v>
      </c>
      <c r="AN121" s="5">
        <f t="shared" si="45"/>
        <v>0</v>
      </c>
      <c r="AO121" s="5">
        <f t="shared" si="46"/>
        <v>0</v>
      </c>
      <c r="AP121" s="5">
        <f t="shared" si="47"/>
        <v>0</v>
      </c>
      <c r="AQ121" s="5">
        <f t="shared" si="48"/>
        <v>0</v>
      </c>
      <c r="AR121" s="5">
        <f t="shared" si="49"/>
        <v>0</v>
      </c>
      <c r="AS121" s="5">
        <f t="shared" si="50"/>
        <v>0</v>
      </c>
      <c r="AT121" s="5">
        <f t="shared" si="51"/>
        <v>0</v>
      </c>
      <c r="AV121" s="5"/>
      <c r="AX121" s="5">
        <f t="shared" si="52"/>
        <v>0</v>
      </c>
      <c r="AY121" s="5">
        <f t="shared" si="53"/>
        <v>0</v>
      </c>
      <c r="AZ121" s="5">
        <f t="shared" si="54"/>
        <v>0</v>
      </c>
      <c r="BA121" s="5">
        <f t="shared" si="55"/>
        <v>0</v>
      </c>
      <c r="BB121" s="5">
        <f t="shared" si="56"/>
        <v>0</v>
      </c>
      <c r="BC121" s="5">
        <f t="shared" si="57"/>
        <v>0</v>
      </c>
      <c r="BD121" s="5">
        <f t="shared" si="58"/>
        <v>0</v>
      </c>
      <c r="BE121" s="5">
        <f t="shared" si="59"/>
        <v>0</v>
      </c>
      <c r="BF121" s="5"/>
      <c r="BI121">
        <f>IF(Förbrukning!F120="",Förbrukning!E120,0)/IF(Förbrukning!$B$3=Listor!$B$5,F121,1)</f>
        <v>0</v>
      </c>
      <c r="BJ121">
        <f>Förbrukning!F120/IF(Förbrukning!$B$3=Listor!$B$5,F121,1)</f>
        <v>0</v>
      </c>
      <c r="BL121">
        <f t="shared" si="60"/>
        <v>1</v>
      </c>
      <c r="BM121">
        <f t="shared" si="66"/>
        <v>1</v>
      </c>
      <c r="BN121" s="5">
        <f>Indata!$B$6</f>
        <v>0</v>
      </c>
    </row>
    <row r="122" spans="4:66" x14ac:dyDescent="0.2">
      <c r="D122" s="4">
        <f t="shared" si="67"/>
        <v>46413</v>
      </c>
      <c r="E122" s="62">
        <f t="shared" si="61"/>
        <v>0</v>
      </c>
      <c r="F122">
        <f>24+SUMIFS(Listor!$C$22:$C$23,Listor!$B$22:$B$23,Uttag!D122)</f>
        <v>24</v>
      </c>
      <c r="G122" s="5">
        <f t="shared" si="62"/>
        <v>0</v>
      </c>
      <c r="H122" s="5"/>
      <c r="I122" s="206">
        <f>Förbrukning!H121</f>
        <v>0</v>
      </c>
      <c r="J122" s="93"/>
      <c r="K122" s="132"/>
      <c r="L122" s="133"/>
      <c r="N122" s="5">
        <f t="shared" si="34"/>
        <v>0</v>
      </c>
      <c r="P122" s="5">
        <f>I122*SUMIFS(Priser!$L$3:$L$14,Priser!$A$3:$A$14,BL122)</f>
        <v>0</v>
      </c>
      <c r="Q122" s="5">
        <f t="shared" si="35"/>
        <v>0</v>
      </c>
      <c r="R122" s="5"/>
      <c r="U122" s="5">
        <f t="shared" si="36"/>
        <v>0</v>
      </c>
      <c r="V122" s="5">
        <f t="shared" si="63"/>
        <v>0</v>
      </c>
      <c r="W122" s="5">
        <f t="shared" si="37"/>
        <v>0</v>
      </c>
      <c r="X122" s="5">
        <f t="shared" si="64"/>
        <v>0</v>
      </c>
      <c r="Y122" s="5">
        <f>IF(X122&gt;=Priser!$N$6,Priser!$O$6,IF(X122&gt;=Priser!$N$5,Priser!$O$5,IF(X122&gt;=Priser!$N$4,Priser!$O$4,Priser!$O$3)))</f>
        <v>0</v>
      </c>
      <c r="Z122" s="5">
        <f>Y122*SUMIFS(Priser!$L$3:$L$14,Priser!$A$3:$A$14,$BL122)*V122</f>
        <v>0</v>
      </c>
      <c r="AA122" s="5">
        <f t="shared" si="65"/>
        <v>0</v>
      </c>
      <c r="AB122" s="5">
        <f>IF(AA122&gt;=Priser!$P$6,Priser!$Q$6,IF(AA122&gt;=Priser!$P$5,Priser!$Q$5,IF(AA122&gt;=Priser!$P$4,Priser!$Q$4,Priser!$Q$3)))</f>
        <v>0</v>
      </c>
      <c r="AC122" s="5">
        <f>AB122*SUMIFS(Priser!$L$3:$L$14,Priser!$A$3:$A$14,$BL122)*W122</f>
        <v>0</v>
      </c>
      <c r="AE122" s="5"/>
      <c r="AG122" s="5">
        <f t="shared" si="38"/>
        <v>0</v>
      </c>
      <c r="AH122" s="5">
        <f t="shared" si="39"/>
        <v>0</v>
      </c>
      <c r="AI122" s="5">
        <f t="shared" si="40"/>
        <v>0</v>
      </c>
      <c r="AJ122" s="5">
        <f t="shared" si="41"/>
        <v>0</v>
      </c>
      <c r="AK122" s="5">
        <f t="shared" si="42"/>
        <v>0</v>
      </c>
      <c r="AL122" s="5">
        <f t="shared" si="43"/>
        <v>0</v>
      </c>
      <c r="AM122" s="5">
        <f t="shared" si="44"/>
        <v>0</v>
      </c>
      <c r="AN122" s="5">
        <f t="shared" si="45"/>
        <v>0</v>
      </c>
      <c r="AO122" s="5">
        <f t="shared" si="46"/>
        <v>0</v>
      </c>
      <c r="AP122" s="5">
        <f t="shared" si="47"/>
        <v>0</v>
      </c>
      <c r="AQ122" s="5">
        <f t="shared" si="48"/>
        <v>0</v>
      </c>
      <c r="AR122" s="5">
        <f t="shared" si="49"/>
        <v>0</v>
      </c>
      <c r="AS122" s="5">
        <f t="shared" si="50"/>
        <v>0</v>
      </c>
      <c r="AT122" s="5">
        <f t="shared" si="51"/>
        <v>0</v>
      </c>
      <c r="AV122" s="5"/>
      <c r="AX122" s="5">
        <f t="shared" si="52"/>
        <v>0</v>
      </c>
      <c r="AY122" s="5">
        <f t="shared" si="53"/>
        <v>0</v>
      </c>
      <c r="AZ122" s="5">
        <f t="shared" si="54"/>
        <v>0</v>
      </c>
      <c r="BA122" s="5">
        <f t="shared" si="55"/>
        <v>0</v>
      </c>
      <c r="BB122" s="5">
        <f t="shared" si="56"/>
        <v>0</v>
      </c>
      <c r="BC122" s="5">
        <f t="shared" si="57"/>
        <v>0</v>
      </c>
      <c r="BD122" s="5">
        <f t="shared" si="58"/>
        <v>0</v>
      </c>
      <c r="BE122" s="5">
        <f t="shared" si="59"/>
        <v>0</v>
      </c>
      <c r="BF122" s="5"/>
      <c r="BI122">
        <f>IF(Förbrukning!F121="",Förbrukning!E121,0)/IF(Förbrukning!$B$3=Listor!$B$5,F122,1)</f>
        <v>0</v>
      </c>
      <c r="BJ122">
        <f>Förbrukning!F121/IF(Förbrukning!$B$3=Listor!$B$5,F122,1)</f>
        <v>0</v>
      </c>
      <c r="BL122">
        <f t="shared" si="60"/>
        <v>1</v>
      </c>
      <c r="BM122">
        <f t="shared" si="66"/>
        <v>1</v>
      </c>
      <c r="BN122" s="5">
        <f>Indata!$B$6</f>
        <v>0</v>
      </c>
    </row>
    <row r="123" spans="4:66" x14ac:dyDescent="0.2">
      <c r="D123" s="4">
        <f t="shared" si="67"/>
        <v>46414</v>
      </c>
      <c r="E123" s="62">
        <f t="shared" si="61"/>
        <v>0</v>
      </c>
      <c r="F123">
        <f>24+SUMIFS(Listor!$C$22:$C$23,Listor!$B$22:$B$23,Uttag!D123)</f>
        <v>24</v>
      </c>
      <c r="G123" s="5">
        <f t="shared" si="62"/>
        <v>0</v>
      </c>
      <c r="H123" s="5"/>
      <c r="I123" s="206">
        <f>Förbrukning!H122</f>
        <v>0</v>
      </c>
      <c r="J123" s="93"/>
      <c r="K123" s="132"/>
      <c r="L123" s="133"/>
      <c r="N123" s="5">
        <f t="shared" si="34"/>
        <v>0</v>
      </c>
      <c r="P123" s="5">
        <f>I123*SUMIFS(Priser!$L$3:$L$14,Priser!$A$3:$A$14,BL123)</f>
        <v>0</v>
      </c>
      <c r="Q123" s="5">
        <f t="shared" si="35"/>
        <v>0</v>
      </c>
      <c r="R123" s="5"/>
      <c r="U123" s="5">
        <f t="shared" si="36"/>
        <v>0</v>
      </c>
      <c r="V123" s="5">
        <f t="shared" si="63"/>
        <v>0</v>
      </c>
      <c r="W123" s="5">
        <f t="shared" si="37"/>
        <v>0</v>
      </c>
      <c r="X123" s="5">
        <f t="shared" si="64"/>
        <v>0</v>
      </c>
      <c r="Y123" s="5">
        <f>IF(X123&gt;=Priser!$N$6,Priser!$O$6,IF(X123&gt;=Priser!$N$5,Priser!$O$5,IF(X123&gt;=Priser!$N$4,Priser!$O$4,Priser!$O$3)))</f>
        <v>0</v>
      </c>
      <c r="Z123" s="5">
        <f>Y123*SUMIFS(Priser!$L$3:$L$14,Priser!$A$3:$A$14,$BL123)*V123</f>
        <v>0</v>
      </c>
      <c r="AA123" s="5">
        <f t="shared" si="65"/>
        <v>0</v>
      </c>
      <c r="AB123" s="5">
        <f>IF(AA123&gt;=Priser!$P$6,Priser!$Q$6,IF(AA123&gt;=Priser!$P$5,Priser!$Q$5,IF(AA123&gt;=Priser!$P$4,Priser!$Q$4,Priser!$Q$3)))</f>
        <v>0</v>
      </c>
      <c r="AC123" s="5">
        <f>AB123*SUMIFS(Priser!$L$3:$L$14,Priser!$A$3:$A$14,$BL123)*W123</f>
        <v>0</v>
      </c>
      <c r="AE123" s="5"/>
      <c r="AG123" s="5">
        <f t="shared" si="38"/>
        <v>0</v>
      </c>
      <c r="AH123" s="5">
        <f t="shared" si="39"/>
        <v>0</v>
      </c>
      <c r="AI123" s="5">
        <f t="shared" si="40"/>
        <v>0</v>
      </c>
      <c r="AJ123" s="5">
        <f t="shared" si="41"/>
        <v>0</v>
      </c>
      <c r="AK123" s="5">
        <f t="shared" si="42"/>
        <v>0</v>
      </c>
      <c r="AL123" s="5">
        <f t="shared" si="43"/>
        <v>0</v>
      </c>
      <c r="AM123" s="5">
        <f t="shared" si="44"/>
        <v>0</v>
      </c>
      <c r="AN123" s="5">
        <f t="shared" si="45"/>
        <v>0</v>
      </c>
      <c r="AO123" s="5">
        <f t="shared" si="46"/>
        <v>0</v>
      </c>
      <c r="AP123" s="5">
        <f t="shared" si="47"/>
        <v>0</v>
      </c>
      <c r="AQ123" s="5">
        <f t="shared" si="48"/>
        <v>0</v>
      </c>
      <c r="AR123" s="5">
        <f t="shared" si="49"/>
        <v>0</v>
      </c>
      <c r="AS123" s="5">
        <f t="shared" si="50"/>
        <v>0</v>
      </c>
      <c r="AT123" s="5">
        <f t="shared" si="51"/>
        <v>0</v>
      </c>
      <c r="AV123" s="5"/>
      <c r="AX123" s="5">
        <f t="shared" si="52"/>
        <v>0</v>
      </c>
      <c r="AY123" s="5">
        <f t="shared" si="53"/>
        <v>0</v>
      </c>
      <c r="AZ123" s="5">
        <f t="shared" si="54"/>
        <v>0</v>
      </c>
      <c r="BA123" s="5">
        <f t="shared" si="55"/>
        <v>0</v>
      </c>
      <c r="BB123" s="5">
        <f t="shared" si="56"/>
        <v>0</v>
      </c>
      <c r="BC123" s="5">
        <f t="shared" si="57"/>
        <v>0</v>
      </c>
      <c r="BD123" s="5">
        <f t="shared" si="58"/>
        <v>0</v>
      </c>
      <c r="BE123" s="5">
        <f t="shared" si="59"/>
        <v>0</v>
      </c>
      <c r="BF123" s="5"/>
      <c r="BI123">
        <f>IF(Förbrukning!F122="",Förbrukning!E122,0)/IF(Förbrukning!$B$3=Listor!$B$5,F123,1)</f>
        <v>0</v>
      </c>
      <c r="BJ123">
        <f>Förbrukning!F122/IF(Förbrukning!$B$3=Listor!$B$5,F123,1)</f>
        <v>0</v>
      </c>
      <c r="BL123">
        <f t="shared" si="60"/>
        <v>1</v>
      </c>
      <c r="BM123">
        <f t="shared" si="66"/>
        <v>1</v>
      </c>
      <c r="BN123" s="5">
        <f>Indata!$B$6</f>
        <v>0</v>
      </c>
    </row>
    <row r="124" spans="4:66" x14ac:dyDescent="0.2">
      <c r="D124" s="4">
        <f t="shared" si="67"/>
        <v>46415</v>
      </c>
      <c r="E124" s="62">
        <f t="shared" si="61"/>
        <v>0</v>
      </c>
      <c r="F124">
        <f>24+SUMIFS(Listor!$C$22:$C$23,Listor!$B$22:$B$23,Uttag!D124)</f>
        <v>24</v>
      </c>
      <c r="G124" s="5">
        <f t="shared" si="62"/>
        <v>0</v>
      </c>
      <c r="H124" s="5"/>
      <c r="I124" s="206">
        <f>Förbrukning!H123</f>
        <v>0</v>
      </c>
      <c r="J124" s="93"/>
      <c r="K124" s="132"/>
      <c r="L124" s="133"/>
      <c r="N124" s="5">
        <f t="shared" si="34"/>
        <v>0</v>
      </c>
      <c r="P124" s="5">
        <f>I124*SUMIFS(Priser!$L$3:$L$14,Priser!$A$3:$A$14,BL124)</f>
        <v>0</v>
      </c>
      <c r="Q124" s="5">
        <f t="shared" si="35"/>
        <v>0</v>
      </c>
      <c r="R124" s="5"/>
      <c r="U124" s="5">
        <f t="shared" si="36"/>
        <v>0</v>
      </c>
      <c r="V124" s="5">
        <f t="shared" si="63"/>
        <v>0</v>
      </c>
      <c r="W124" s="5">
        <f t="shared" si="37"/>
        <v>0</v>
      </c>
      <c r="X124" s="5">
        <f t="shared" si="64"/>
        <v>0</v>
      </c>
      <c r="Y124" s="5">
        <f>IF(X124&gt;=Priser!$N$6,Priser!$O$6,IF(X124&gt;=Priser!$N$5,Priser!$O$5,IF(X124&gt;=Priser!$N$4,Priser!$O$4,Priser!$O$3)))</f>
        <v>0</v>
      </c>
      <c r="Z124" s="5">
        <f>Y124*SUMIFS(Priser!$L$3:$L$14,Priser!$A$3:$A$14,$BL124)*V124</f>
        <v>0</v>
      </c>
      <c r="AA124" s="5">
        <f t="shared" si="65"/>
        <v>0</v>
      </c>
      <c r="AB124" s="5">
        <f>IF(AA124&gt;=Priser!$P$6,Priser!$Q$6,IF(AA124&gt;=Priser!$P$5,Priser!$Q$5,IF(AA124&gt;=Priser!$P$4,Priser!$Q$4,Priser!$Q$3)))</f>
        <v>0</v>
      </c>
      <c r="AC124" s="5">
        <f>AB124*SUMIFS(Priser!$L$3:$L$14,Priser!$A$3:$A$14,$BL124)*W124</f>
        <v>0</v>
      </c>
      <c r="AE124" s="5"/>
      <c r="AG124" s="5">
        <f t="shared" si="38"/>
        <v>0</v>
      </c>
      <c r="AH124" s="5">
        <f t="shared" si="39"/>
        <v>0</v>
      </c>
      <c r="AI124" s="5">
        <f t="shared" si="40"/>
        <v>0</v>
      </c>
      <c r="AJ124" s="5">
        <f t="shared" si="41"/>
        <v>0</v>
      </c>
      <c r="AK124" s="5">
        <f t="shared" si="42"/>
        <v>0</v>
      </c>
      <c r="AL124" s="5">
        <f t="shared" si="43"/>
        <v>0</v>
      </c>
      <c r="AM124" s="5">
        <f t="shared" si="44"/>
        <v>0</v>
      </c>
      <c r="AN124" s="5">
        <f t="shared" si="45"/>
        <v>0</v>
      </c>
      <c r="AO124" s="5">
        <f t="shared" si="46"/>
        <v>0</v>
      </c>
      <c r="AP124" s="5">
        <f t="shared" si="47"/>
        <v>0</v>
      </c>
      <c r="AQ124" s="5">
        <f t="shared" si="48"/>
        <v>0</v>
      </c>
      <c r="AR124" s="5">
        <f t="shared" si="49"/>
        <v>0</v>
      </c>
      <c r="AS124" s="5">
        <f t="shared" si="50"/>
        <v>0</v>
      </c>
      <c r="AT124" s="5">
        <f t="shared" si="51"/>
        <v>0</v>
      </c>
      <c r="AV124" s="5"/>
      <c r="AX124" s="5">
        <f t="shared" si="52"/>
        <v>0</v>
      </c>
      <c r="AY124" s="5">
        <f t="shared" si="53"/>
        <v>0</v>
      </c>
      <c r="AZ124" s="5">
        <f t="shared" si="54"/>
        <v>0</v>
      </c>
      <c r="BA124" s="5">
        <f t="shared" si="55"/>
        <v>0</v>
      </c>
      <c r="BB124" s="5">
        <f t="shared" si="56"/>
        <v>0</v>
      </c>
      <c r="BC124" s="5">
        <f t="shared" si="57"/>
        <v>0</v>
      </c>
      <c r="BD124" s="5">
        <f t="shared" si="58"/>
        <v>0</v>
      </c>
      <c r="BE124" s="5">
        <f t="shared" si="59"/>
        <v>0</v>
      </c>
      <c r="BF124" s="5"/>
      <c r="BI124">
        <f>IF(Förbrukning!F123="",Förbrukning!E123,0)/IF(Förbrukning!$B$3=Listor!$B$5,F124,1)</f>
        <v>0</v>
      </c>
      <c r="BJ124">
        <f>Förbrukning!F123/IF(Förbrukning!$B$3=Listor!$B$5,F124,1)</f>
        <v>0</v>
      </c>
      <c r="BL124">
        <f t="shared" si="60"/>
        <v>1</v>
      </c>
      <c r="BM124">
        <f t="shared" si="66"/>
        <v>1</v>
      </c>
      <c r="BN124" s="5">
        <f>Indata!$B$6</f>
        <v>0</v>
      </c>
    </row>
    <row r="125" spans="4:66" x14ac:dyDescent="0.2">
      <c r="D125" s="4">
        <f t="shared" si="67"/>
        <v>46416</v>
      </c>
      <c r="E125" s="62">
        <f t="shared" si="61"/>
        <v>0</v>
      </c>
      <c r="F125">
        <f>24+SUMIFS(Listor!$C$22:$C$23,Listor!$B$22:$B$23,Uttag!D125)</f>
        <v>24</v>
      </c>
      <c r="G125" s="5">
        <f t="shared" si="62"/>
        <v>0</v>
      </c>
      <c r="H125" s="5"/>
      <c r="I125" s="206">
        <f>Förbrukning!H124</f>
        <v>0</v>
      </c>
      <c r="J125" s="93"/>
      <c r="K125" s="132"/>
      <c r="L125" s="133"/>
      <c r="N125" s="5">
        <f t="shared" si="34"/>
        <v>0</v>
      </c>
      <c r="P125" s="5">
        <f>I125*SUMIFS(Priser!$L$3:$L$14,Priser!$A$3:$A$14,BL125)</f>
        <v>0</v>
      </c>
      <c r="Q125" s="5">
        <f t="shared" si="35"/>
        <v>0</v>
      </c>
      <c r="R125" s="5"/>
      <c r="U125" s="5">
        <f t="shared" si="36"/>
        <v>0</v>
      </c>
      <c r="V125" s="5">
        <f t="shared" si="63"/>
        <v>0</v>
      </c>
      <c r="W125" s="5">
        <f t="shared" si="37"/>
        <v>0</v>
      </c>
      <c r="X125" s="5">
        <f t="shared" si="64"/>
        <v>0</v>
      </c>
      <c r="Y125" s="5">
        <f>IF(X125&gt;=Priser!$N$6,Priser!$O$6,IF(X125&gt;=Priser!$N$5,Priser!$O$5,IF(X125&gt;=Priser!$N$4,Priser!$O$4,Priser!$O$3)))</f>
        <v>0</v>
      </c>
      <c r="Z125" s="5">
        <f>Y125*SUMIFS(Priser!$L$3:$L$14,Priser!$A$3:$A$14,$BL125)*V125</f>
        <v>0</v>
      </c>
      <c r="AA125" s="5">
        <f t="shared" si="65"/>
        <v>0</v>
      </c>
      <c r="AB125" s="5">
        <f>IF(AA125&gt;=Priser!$P$6,Priser!$Q$6,IF(AA125&gt;=Priser!$P$5,Priser!$Q$5,IF(AA125&gt;=Priser!$P$4,Priser!$Q$4,Priser!$Q$3)))</f>
        <v>0</v>
      </c>
      <c r="AC125" s="5">
        <f>AB125*SUMIFS(Priser!$L$3:$L$14,Priser!$A$3:$A$14,$BL125)*W125</f>
        <v>0</v>
      </c>
      <c r="AE125" s="5"/>
      <c r="AG125" s="5">
        <f t="shared" si="38"/>
        <v>0</v>
      </c>
      <c r="AH125" s="5">
        <f t="shared" si="39"/>
        <v>0</v>
      </c>
      <c r="AI125" s="5">
        <f t="shared" si="40"/>
        <v>0</v>
      </c>
      <c r="AJ125" s="5">
        <f t="shared" si="41"/>
        <v>0</v>
      </c>
      <c r="AK125" s="5">
        <f t="shared" si="42"/>
        <v>0</v>
      </c>
      <c r="AL125" s="5">
        <f t="shared" si="43"/>
        <v>0</v>
      </c>
      <c r="AM125" s="5">
        <f t="shared" si="44"/>
        <v>0</v>
      </c>
      <c r="AN125" s="5">
        <f t="shared" si="45"/>
        <v>0</v>
      </c>
      <c r="AO125" s="5">
        <f t="shared" si="46"/>
        <v>0</v>
      </c>
      <c r="AP125" s="5">
        <f t="shared" si="47"/>
        <v>0</v>
      </c>
      <c r="AQ125" s="5">
        <f t="shared" si="48"/>
        <v>0</v>
      </c>
      <c r="AR125" s="5">
        <f t="shared" si="49"/>
        <v>0</v>
      </c>
      <c r="AS125" s="5">
        <f t="shared" si="50"/>
        <v>0</v>
      </c>
      <c r="AT125" s="5">
        <f t="shared" si="51"/>
        <v>0</v>
      </c>
      <c r="AV125" s="5"/>
      <c r="AX125" s="5">
        <f t="shared" si="52"/>
        <v>0</v>
      </c>
      <c r="AY125" s="5">
        <f t="shared" si="53"/>
        <v>0</v>
      </c>
      <c r="AZ125" s="5">
        <f t="shared" si="54"/>
        <v>0</v>
      </c>
      <c r="BA125" s="5">
        <f t="shared" si="55"/>
        <v>0</v>
      </c>
      <c r="BB125" s="5">
        <f t="shared" si="56"/>
        <v>0</v>
      </c>
      <c r="BC125" s="5">
        <f t="shared" si="57"/>
        <v>0</v>
      </c>
      <c r="BD125" s="5">
        <f t="shared" si="58"/>
        <v>0</v>
      </c>
      <c r="BE125" s="5">
        <f t="shared" si="59"/>
        <v>0</v>
      </c>
      <c r="BF125" s="5"/>
      <c r="BI125">
        <f>IF(Förbrukning!F124="",Förbrukning!E124,0)/IF(Förbrukning!$B$3=Listor!$B$5,F125,1)</f>
        <v>0</v>
      </c>
      <c r="BJ125">
        <f>Förbrukning!F124/IF(Förbrukning!$B$3=Listor!$B$5,F125,1)</f>
        <v>0</v>
      </c>
      <c r="BL125">
        <f t="shared" si="60"/>
        <v>1</v>
      </c>
      <c r="BM125">
        <f t="shared" si="66"/>
        <v>1</v>
      </c>
      <c r="BN125" s="5">
        <f>Indata!$B$6</f>
        <v>0</v>
      </c>
    </row>
    <row r="126" spans="4:66" x14ac:dyDescent="0.2">
      <c r="D126" s="4">
        <f t="shared" si="67"/>
        <v>46417</v>
      </c>
      <c r="E126" s="62">
        <f t="shared" si="61"/>
        <v>0</v>
      </c>
      <c r="F126">
        <f>24+SUMIFS(Listor!$C$22:$C$23,Listor!$B$22:$B$23,Uttag!D126)</f>
        <v>24</v>
      </c>
      <c r="G126" s="5">
        <f t="shared" si="62"/>
        <v>0</v>
      </c>
      <c r="H126" s="5"/>
      <c r="I126" s="206">
        <f>Förbrukning!H125</f>
        <v>0</v>
      </c>
      <c r="J126" s="93"/>
      <c r="K126" s="132"/>
      <c r="L126" s="133"/>
      <c r="N126" s="5">
        <f t="shared" si="34"/>
        <v>0</v>
      </c>
      <c r="P126" s="5">
        <f>I126*SUMIFS(Priser!$L$3:$L$14,Priser!$A$3:$A$14,BL126)</f>
        <v>0</v>
      </c>
      <c r="Q126" s="5">
        <f t="shared" si="35"/>
        <v>0</v>
      </c>
      <c r="R126" s="5"/>
      <c r="U126" s="5">
        <f t="shared" si="36"/>
        <v>0</v>
      </c>
      <c r="V126" s="5">
        <f t="shared" si="63"/>
        <v>0</v>
      </c>
      <c r="W126" s="5">
        <f t="shared" si="37"/>
        <v>0</v>
      </c>
      <c r="X126" s="5">
        <f t="shared" si="64"/>
        <v>0</v>
      </c>
      <c r="Y126" s="5">
        <f>IF(X126&gt;=Priser!$N$6,Priser!$O$6,IF(X126&gt;=Priser!$N$5,Priser!$O$5,IF(X126&gt;=Priser!$N$4,Priser!$O$4,Priser!$O$3)))</f>
        <v>0</v>
      </c>
      <c r="Z126" s="5">
        <f>Y126*SUMIFS(Priser!$L$3:$L$14,Priser!$A$3:$A$14,$BL126)*V126</f>
        <v>0</v>
      </c>
      <c r="AA126" s="5">
        <f t="shared" si="65"/>
        <v>0</v>
      </c>
      <c r="AB126" s="5">
        <f>IF(AA126&gt;=Priser!$P$6,Priser!$Q$6,IF(AA126&gt;=Priser!$P$5,Priser!$Q$5,IF(AA126&gt;=Priser!$P$4,Priser!$Q$4,Priser!$Q$3)))</f>
        <v>0</v>
      </c>
      <c r="AC126" s="5">
        <f>AB126*SUMIFS(Priser!$L$3:$L$14,Priser!$A$3:$A$14,$BL126)*W126</f>
        <v>0</v>
      </c>
      <c r="AE126" s="5"/>
      <c r="AG126" s="5">
        <f t="shared" si="38"/>
        <v>0</v>
      </c>
      <c r="AH126" s="5">
        <f t="shared" si="39"/>
        <v>0</v>
      </c>
      <c r="AI126" s="5">
        <f t="shared" si="40"/>
        <v>0</v>
      </c>
      <c r="AJ126" s="5">
        <f t="shared" si="41"/>
        <v>0</v>
      </c>
      <c r="AK126" s="5">
        <f t="shared" si="42"/>
        <v>0</v>
      </c>
      <c r="AL126" s="5">
        <f t="shared" si="43"/>
        <v>0</v>
      </c>
      <c r="AM126" s="5">
        <f t="shared" si="44"/>
        <v>0</v>
      </c>
      <c r="AN126" s="5">
        <f t="shared" si="45"/>
        <v>0</v>
      </c>
      <c r="AO126" s="5">
        <f t="shared" si="46"/>
        <v>0</v>
      </c>
      <c r="AP126" s="5">
        <f t="shared" si="47"/>
        <v>0</v>
      </c>
      <c r="AQ126" s="5">
        <f t="shared" si="48"/>
        <v>0</v>
      </c>
      <c r="AR126" s="5">
        <f t="shared" si="49"/>
        <v>0</v>
      </c>
      <c r="AS126" s="5">
        <f t="shared" si="50"/>
        <v>0</v>
      </c>
      <c r="AT126" s="5">
        <f t="shared" si="51"/>
        <v>0</v>
      </c>
      <c r="AV126" s="5"/>
      <c r="AX126" s="5">
        <f t="shared" si="52"/>
        <v>0</v>
      </c>
      <c r="AY126" s="5">
        <f t="shared" si="53"/>
        <v>0</v>
      </c>
      <c r="AZ126" s="5">
        <f t="shared" si="54"/>
        <v>0</v>
      </c>
      <c r="BA126" s="5">
        <f t="shared" si="55"/>
        <v>0</v>
      </c>
      <c r="BB126" s="5">
        <f t="shared" si="56"/>
        <v>0</v>
      </c>
      <c r="BC126" s="5">
        <f t="shared" si="57"/>
        <v>0</v>
      </c>
      <c r="BD126" s="5">
        <f t="shared" si="58"/>
        <v>0</v>
      </c>
      <c r="BE126" s="5">
        <f t="shared" si="59"/>
        <v>0</v>
      </c>
      <c r="BF126" s="5"/>
      <c r="BI126">
        <f>IF(Förbrukning!F125="",Förbrukning!E125,0)/IF(Förbrukning!$B$3=Listor!$B$5,F126,1)</f>
        <v>0</v>
      </c>
      <c r="BJ126">
        <f>Förbrukning!F125/IF(Förbrukning!$B$3=Listor!$B$5,F126,1)</f>
        <v>0</v>
      </c>
      <c r="BL126">
        <f t="shared" si="60"/>
        <v>1</v>
      </c>
      <c r="BM126">
        <f t="shared" si="66"/>
        <v>1</v>
      </c>
      <c r="BN126" s="5">
        <f>Indata!$B$6</f>
        <v>0</v>
      </c>
    </row>
    <row r="127" spans="4:66" x14ac:dyDescent="0.2">
      <c r="D127" s="4">
        <f t="shared" si="67"/>
        <v>46418</v>
      </c>
      <c r="E127" s="62">
        <f t="shared" si="61"/>
        <v>0</v>
      </c>
      <c r="F127">
        <f>24+SUMIFS(Listor!$C$22:$C$23,Listor!$B$22:$B$23,Uttag!D127)</f>
        <v>24</v>
      </c>
      <c r="G127" s="5">
        <f t="shared" si="62"/>
        <v>0</v>
      </c>
      <c r="H127" s="5"/>
      <c r="I127" s="206">
        <f>Förbrukning!H126</f>
        <v>0</v>
      </c>
      <c r="J127" s="93"/>
      <c r="K127" s="132"/>
      <c r="L127" s="133"/>
      <c r="N127" s="5">
        <f t="shared" si="34"/>
        <v>0</v>
      </c>
      <c r="P127" s="5">
        <f>I127*SUMIFS(Priser!$L$3:$L$14,Priser!$A$3:$A$14,BL127)</f>
        <v>0</v>
      </c>
      <c r="Q127" s="5">
        <f t="shared" si="35"/>
        <v>0</v>
      </c>
      <c r="R127" s="5"/>
      <c r="U127" s="5">
        <f t="shared" si="36"/>
        <v>0</v>
      </c>
      <c r="V127" s="5">
        <f t="shared" si="63"/>
        <v>0</v>
      </c>
      <c r="W127" s="5">
        <f t="shared" si="37"/>
        <v>0</v>
      </c>
      <c r="X127" s="5">
        <f t="shared" si="64"/>
        <v>0</v>
      </c>
      <c r="Y127" s="5">
        <f>IF(X127&gt;=Priser!$N$6,Priser!$O$6,IF(X127&gt;=Priser!$N$5,Priser!$O$5,IF(X127&gt;=Priser!$N$4,Priser!$O$4,Priser!$O$3)))</f>
        <v>0</v>
      </c>
      <c r="Z127" s="5">
        <f>Y127*SUMIFS(Priser!$L$3:$L$14,Priser!$A$3:$A$14,$BL127)*V127</f>
        <v>0</v>
      </c>
      <c r="AA127" s="5">
        <f t="shared" si="65"/>
        <v>0</v>
      </c>
      <c r="AB127" s="5">
        <f>IF(AA127&gt;=Priser!$P$6,Priser!$Q$6,IF(AA127&gt;=Priser!$P$5,Priser!$Q$5,IF(AA127&gt;=Priser!$P$4,Priser!$Q$4,Priser!$Q$3)))</f>
        <v>0</v>
      </c>
      <c r="AC127" s="5">
        <f>AB127*SUMIFS(Priser!$L$3:$L$14,Priser!$A$3:$A$14,$BL127)*W127</f>
        <v>0</v>
      </c>
      <c r="AE127" s="5"/>
      <c r="AG127" s="5">
        <f t="shared" si="38"/>
        <v>0</v>
      </c>
      <c r="AH127" s="5">
        <f t="shared" si="39"/>
        <v>0</v>
      </c>
      <c r="AI127" s="5">
        <f t="shared" si="40"/>
        <v>0</v>
      </c>
      <c r="AJ127" s="5">
        <f t="shared" si="41"/>
        <v>0</v>
      </c>
      <c r="AK127" s="5">
        <f t="shared" si="42"/>
        <v>0</v>
      </c>
      <c r="AL127" s="5">
        <f t="shared" si="43"/>
        <v>0</v>
      </c>
      <c r="AM127" s="5">
        <f t="shared" si="44"/>
        <v>0</v>
      </c>
      <c r="AN127" s="5">
        <f t="shared" si="45"/>
        <v>0</v>
      </c>
      <c r="AO127" s="5">
        <f t="shared" si="46"/>
        <v>0</v>
      </c>
      <c r="AP127" s="5">
        <f t="shared" si="47"/>
        <v>0</v>
      </c>
      <c r="AQ127" s="5">
        <f t="shared" si="48"/>
        <v>0</v>
      </c>
      <c r="AR127" s="5">
        <f t="shared" si="49"/>
        <v>0</v>
      </c>
      <c r="AS127" s="5">
        <f t="shared" si="50"/>
        <v>0</v>
      </c>
      <c r="AT127" s="5">
        <f t="shared" si="51"/>
        <v>0</v>
      </c>
      <c r="AV127" s="5"/>
      <c r="AX127" s="5">
        <f t="shared" si="52"/>
        <v>0</v>
      </c>
      <c r="AY127" s="5">
        <f t="shared" si="53"/>
        <v>0</v>
      </c>
      <c r="AZ127" s="5">
        <f t="shared" si="54"/>
        <v>0</v>
      </c>
      <c r="BA127" s="5">
        <f t="shared" si="55"/>
        <v>0</v>
      </c>
      <c r="BB127" s="5">
        <f t="shared" si="56"/>
        <v>0</v>
      </c>
      <c r="BC127" s="5">
        <f t="shared" si="57"/>
        <v>0</v>
      </c>
      <c r="BD127" s="5">
        <f t="shared" si="58"/>
        <v>0</v>
      </c>
      <c r="BE127" s="5">
        <f t="shared" si="59"/>
        <v>0</v>
      </c>
      <c r="BF127" s="5"/>
      <c r="BI127">
        <f>IF(Förbrukning!F126="",Förbrukning!E126,0)/IF(Förbrukning!$B$3=Listor!$B$5,F127,1)</f>
        <v>0</v>
      </c>
      <c r="BJ127">
        <f>Förbrukning!F126/IF(Förbrukning!$B$3=Listor!$B$5,F127,1)</f>
        <v>0</v>
      </c>
      <c r="BL127">
        <f t="shared" si="60"/>
        <v>1</v>
      </c>
      <c r="BM127">
        <f t="shared" si="66"/>
        <v>1</v>
      </c>
      <c r="BN127" s="5">
        <f>Indata!$B$6</f>
        <v>0</v>
      </c>
    </row>
    <row r="128" spans="4:66" x14ac:dyDescent="0.2">
      <c r="D128" s="4">
        <f t="shared" si="67"/>
        <v>46419</v>
      </c>
      <c r="E128" s="62">
        <f t="shared" si="61"/>
        <v>0</v>
      </c>
      <c r="F128">
        <f>24+SUMIFS(Listor!$C$22:$C$23,Listor!$B$22:$B$23,Uttag!D128)</f>
        <v>24</v>
      </c>
      <c r="G128" s="5">
        <f t="shared" si="62"/>
        <v>0</v>
      </c>
      <c r="H128" s="5"/>
      <c r="I128" s="206">
        <f>Förbrukning!H127</f>
        <v>0</v>
      </c>
      <c r="J128" s="93"/>
      <c r="K128" s="132"/>
      <c r="L128" s="133"/>
      <c r="N128" s="5">
        <f t="shared" si="34"/>
        <v>0</v>
      </c>
      <c r="P128" s="5">
        <f>I128*SUMIFS(Priser!$L$3:$L$14,Priser!$A$3:$A$14,BL128)</f>
        <v>0</v>
      </c>
      <c r="Q128" s="5">
        <f t="shared" si="35"/>
        <v>0</v>
      </c>
      <c r="R128" s="5"/>
      <c r="U128" s="5">
        <f t="shared" si="36"/>
        <v>0</v>
      </c>
      <c r="V128" s="5">
        <f t="shared" si="63"/>
        <v>0</v>
      </c>
      <c r="W128" s="5">
        <f t="shared" si="37"/>
        <v>0</v>
      </c>
      <c r="X128" s="5">
        <f t="shared" si="64"/>
        <v>0</v>
      </c>
      <c r="Y128" s="5">
        <f>IF(X128&gt;=Priser!$N$6,Priser!$O$6,IF(X128&gt;=Priser!$N$5,Priser!$O$5,IF(X128&gt;=Priser!$N$4,Priser!$O$4,Priser!$O$3)))</f>
        <v>0</v>
      </c>
      <c r="Z128" s="5">
        <f>Y128*SUMIFS(Priser!$L$3:$L$14,Priser!$A$3:$A$14,$BL128)*V128</f>
        <v>0</v>
      </c>
      <c r="AA128" s="5">
        <f t="shared" si="65"/>
        <v>0</v>
      </c>
      <c r="AB128" s="5">
        <f>IF(AA128&gt;=Priser!$P$6,Priser!$Q$6,IF(AA128&gt;=Priser!$P$5,Priser!$Q$5,IF(AA128&gt;=Priser!$P$4,Priser!$Q$4,Priser!$Q$3)))</f>
        <v>0</v>
      </c>
      <c r="AC128" s="5">
        <f>AB128*SUMIFS(Priser!$L$3:$L$14,Priser!$A$3:$A$14,$BL128)*W128</f>
        <v>0</v>
      </c>
      <c r="AE128" s="5"/>
      <c r="AG128" s="5">
        <f t="shared" si="38"/>
        <v>0</v>
      </c>
      <c r="AH128" s="5">
        <f t="shared" si="39"/>
        <v>0</v>
      </c>
      <c r="AI128" s="5">
        <f t="shared" si="40"/>
        <v>0</v>
      </c>
      <c r="AJ128" s="5">
        <f t="shared" si="41"/>
        <v>0</v>
      </c>
      <c r="AK128" s="5">
        <f t="shared" si="42"/>
        <v>0</v>
      </c>
      <c r="AL128" s="5">
        <f t="shared" si="43"/>
        <v>0</v>
      </c>
      <c r="AM128" s="5">
        <f t="shared" si="44"/>
        <v>0</v>
      </c>
      <c r="AN128" s="5">
        <f t="shared" si="45"/>
        <v>0</v>
      </c>
      <c r="AO128" s="5">
        <f t="shared" si="46"/>
        <v>0</v>
      </c>
      <c r="AP128" s="5">
        <f t="shared" si="47"/>
        <v>0</v>
      </c>
      <c r="AQ128" s="5">
        <f t="shared" si="48"/>
        <v>0</v>
      </c>
      <c r="AR128" s="5">
        <f t="shared" si="49"/>
        <v>0</v>
      </c>
      <c r="AS128" s="5">
        <f t="shared" si="50"/>
        <v>0</v>
      </c>
      <c r="AT128" s="5">
        <f t="shared" si="51"/>
        <v>0</v>
      </c>
      <c r="AV128" s="5"/>
      <c r="AX128" s="5">
        <f t="shared" si="52"/>
        <v>0</v>
      </c>
      <c r="AY128" s="5">
        <f t="shared" si="53"/>
        <v>0</v>
      </c>
      <c r="AZ128" s="5">
        <f t="shared" si="54"/>
        <v>0</v>
      </c>
      <c r="BA128" s="5">
        <f t="shared" si="55"/>
        <v>0</v>
      </c>
      <c r="BB128" s="5">
        <f t="shared" si="56"/>
        <v>0</v>
      </c>
      <c r="BC128" s="5">
        <f t="shared" si="57"/>
        <v>0</v>
      </c>
      <c r="BD128" s="5">
        <f t="shared" si="58"/>
        <v>0</v>
      </c>
      <c r="BE128" s="5">
        <f t="shared" si="59"/>
        <v>0</v>
      </c>
      <c r="BF128" s="5"/>
      <c r="BI128">
        <f>IF(Förbrukning!F127="",Förbrukning!E127,0)/IF(Förbrukning!$B$3=Listor!$B$5,F128,1)</f>
        <v>0</v>
      </c>
      <c r="BJ128">
        <f>Förbrukning!F127/IF(Förbrukning!$B$3=Listor!$B$5,F128,1)</f>
        <v>0</v>
      </c>
      <c r="BL128">
        <f t="shared" si="60"/>
        <v>2</v>
      </c>
      <c r="BM128">
        <f t="shared" si="66"/>
        <v>1</v>
      </c>
      <c r="BN128" s="5">
        <f>Indata!$B$6</f>
        <v>0</v>
      </c>
    </row>
    <row r="129" spans="4:66" x14ac:dyDescent="0.2">
      <c r="D129" s="4">
        <f t="shared" si="67"/>
        <v>46420</v>
      </c>
      <c r="E129" s="62">
        <f t="shared" si="61"/>
        <v>0</v>
      </c>
      <c r="F129">
        <f>24+SUMIFS(Listor!$C$22:$C$23,Listor!$B$22:$B$23,Uttag!D129)</f>
        <v>24</v>
      </c>
      <c r="G129" s="5">
        <f t="shared" si="62"/>
        <v>0</v>
      </c>
      <c r="H129" s="5"/>
      <c r="I129" s="206">
        <f>Förbrukning!H128</f>
        <v>0</v>
      </c>
      <c r="J129" s="93"/>
      <c r="K129" s="132"/>
      <c r="L129" s="133"/>
      <c r="N129" s="5">
        <f t="shared" si="34"/>
        <v>0</v>
      </c>
      <c r="P129" s="5">
        <f>I129*SUMIFS(Priser!$L$3:$L$14,Priser!$A$3:$A$14,BL129)</f>
        <v>0</v>
      </c>
      <c r="Q129" s="5">
        <f t="shared" si="35"/>
        <v>0</v>
      </c>
      <c r="R129" s="5"/>
      <c r="U129" s="5">
        <f t="shared" si="36"/>
        <v>0</v>
      </c>
      <c r="V129" s="5">
        <f t="shared" si="63"/>
        <v>0</v>
      </c>
      <c r="W129" s="5">
        <f t="shared" si="37"/>
        <v>0</v>
      </c>
      <c r="X129" s="5">
        <f t="shared" si="64"/>
        <v>0</v>
      </c>
      <c r="Y129" s="5">
        <f>IF(X129&gt;=Priser!$N$6,Priser!$O$6,IF(X129&gt;=Priser!$N$5,Priser!$O$5,IF(X129&gt;=Priser!$N$4,Priser!$O$4,Priser!$O$3)))</f>
        <v>0</v>
      </c>
      <c r="Z129" s="5">
        <f>Y129*SUMIFS(Priser!$L$3:$L$14,Priser!$A$3:$A$14,$BL129)*V129</f>
        <v>0</v>
      </c>
      <c r="AA129" s="5">
        <f t="shared" si="65"/>
        <v>0</v>
      </c>
      <c r="AB129" s="5">
        <f>IF(AA129&gt;=Priser!$P$6,Priser!$Q$6,IF(AA129&gt;=Priser!$P$5,Priser!$Q$5,IF(AA129&gt;=Priser!$P$4,Priser!$Q$4,Priser!$Q$3)))</f>
        <v>0</v>
      </c>
      <c r="AC129" s="5">
        <f>AB129*SUMIFS(Priser!$L$3:$L$14,Priser!$A$3:$A$14,$BL129)*W129</f>
        <v>0</v>
      </c>
      <c r="AE129" s="5"/>
      <c r="AG129" s="5">
        <f t="shared" si="38"/>
        <v>0</v>
      </c>
      <c r="AH129" s="5">
        <f t="shared" si="39"/>
        <v>0</v>
      </c>
      <c r="AI129" s="5">
        <f t="shared" si="40"/>
        <v>0</v>
      </c>
      <c r="AJ129" s="5">
        <f t="shared" si="41"/>
        <v>0</v>
      </c>
      <c r="AK129" s="5">
        <f t="shared" si="42"/>
        <v>0</v>
      </c>
      <c r="AL129" s="5">
        <f t="shared" si="43"/>
        <v>0</v>
      </c>
      <c r="AM129" s="5">
        <f t="shared" si="44"/>
        <v>0</v>
      </c>
      <c r="AN129" s="5">
        <f t="shared" si="45"/>
        <v>0</v>
      </c>
      <c r="AO129" s="5">
        <f t="shared" si="46"/>
        <v>0</v>
      </c>
      <c r="AP129" s="5">
        <f t="shared" si="47"/>
        <v>0</v>
      </c>
      <c r="AQ129" s="5">
        <f t="shared" si="48"/>
        <v>0</v>
      </c>
      <c r="AR129" s="5">
        <f t="shared" si="49"/>
        <v>0</v>
      </c>
      <c r="AS129" s="5">
        <f t="shared" si="50"/>
        <v>0</v>
      </c>
      <c r="AT129" s="5">
        <f t="shared" si="51"/>
        <v>0</v>
      </c>
      <c r="AV129" s="5"/>
      <c r="AX129" s="5">
        <f t="shared" si="52"/>
        <v>0</v>
      </c>
      <c r="AY129" s="5">
        <f t="shared" si="53"/>
        <v>0</v>
      </c>
      <c r="AZ129" s="5">
        <f t="shared" si="54"/>
        <v>0</v>
      </c>
      <c r="BA129" s="5">
        <f t="shared" si="55"/>
        <v>0</v>
      </c>
      <c r="BB129" s="5">
        <f t="shared" si="56"/>
        <v>0</v>
      </c>
      <c r="BC129" s="5">
        <f t="shared" si="57"/>
        <v>0</v>
      </c>
      <c r="BD129" s="5">
        <f t="shared" si="58"/>
        <v>0</v>
      </c>
      <c r="BE129" s="5">
        <f t="shared" si="59"/>
        <v>0</v>
      </c>
      <c r="BF129" s="5"/>
      <c r="BI129">
        <f>IF(Förbrukning!F128="",Förbrukning!E128,0)/IF(Förbrukning!$B$3=Listor!$B$5,F129,1)</f>
        <v>0</v>
      </c>
      <c r="BJ129">
        <f>Förbrukning!F128/IF(Förbrukning!$B$3=Listor!$B$5,F129,1)</f>
        <v>0</v>
      </c>
      <c r="BL129">
        <f t="shared" si="60"/>
        <v>2</v>
      </c>
      <c r="BM129">
        <f t="shared" si="66"/>
        <v>1</v>
      </c>
      <c r="BN129" s="5">
        <f>Indata!$B$6</f>
        <v>0</v>
      </c>
    </row>
    <row r="130" spans="4:66" x14ac:dyDescent="0.2">
      <c r="D130" s="4">
        <f t="shared" si="67"/>
        <v>46421</v>
      </c>
      <c r="E130" s="62">
        <f t="shared" si="61"/>
        <v>0</v>
      </c>
      <c r="F130">
        <f>24+SUMIFS(Listor!$C$22:$C$23,Listor!$B$22:$B$23,Uttag!D130)</f>
        <v>24</v>
      </c>
      <c r="G130" s="5">
        <f t="shared" si="62"/>
        <v>0</v>
      </c>
      <c r="H130" s="5"/>
      <c r="I130" s="206">
        <f>Förbrukning!H129</f>
        <v>0</v>
      </c>
      <c r="J130" s="93"/>
      <c r="K130" s="132"/>
      <c r="L130" s="133"/>
      <c r="N130" s="5">
        <f t="shared" si="34"/>
        <v>0</v>
      </c>
      <c r="P130" s="5">
        <f>I130*SUMIFS(Priser!$L$3:$L$14,Priser!$A$3:$A$14,BL130)</f>
        <v>0</v>
      </c>
      <c r="Q130" s="5">
        <f t="shared" si="35"/>
        <v>0</v>
      </c>
      <c r="R130" s="5"/>
      <c r="U130" s="5">
        <f t="shared" si="36"/>
        <v>0</v>
      </c>
      <c r="V130" s="5">
        <f t="shared" si="63"/>
        <v>0</v>
      </c>
      <c r="W130" s="5">
        <f t="shared" si="37"/>
        <v>0</v>
      </c>
      <c r="X130" s="5">
        <f t="shared" si="64"/>
        <v>0</v>
      </c>
      <c r="Y130" s="5">
        <f>IF(X130&gt;=Priser!$N$6,Priser!$O$6,IF(X130&gt;=Priser!$N$5,Priser!$O$5,IF(X130&gt;=Priser!$N$4,Priser!$O$4,Priser!$O$3)))</f>
        <v>0</v>
      </c>
      <c r="Z130" s="5">
        <f>Y130*SUMIFS(Priser!$L$3:$L$14,Priser!$A$3:$A$14,$BL130)*V130</f>
        <v>0</v>
      </c>
      <c r="AA130" s="5">
        <f t="shared" si="65"/>
        <v>0</v>
      </c>
      <c r="AB130" s="5">
        <f>IF(AA130&gt;=Priser!$P$6,Priser!$Q$6,IF(AA130&gt;=Priser!$P$5,Priser!$Q$5,IF(AA130&gt;=Priser!$P$4,Priser!$Q$4,Priser!$Q$3)))</f>
        <v>0</v>
      </c>
      <c r="AC130" s="5">
        <f>AB130*SUMIFS(Priser!$L$3:$L$14,Priser!$A$3:$A$14,$BL130)*W130</f>
        <v>0</v>
      </c>
      <c r="AE130" s="5"/>
      <c r="AG130" s="5">
        <f t="shared" si="38"/>
        <v>0</v>
      </c>
      <c r="AH130" s="5">
        <f t="shared" si="39"/>
        <v>0</v>
      </c>
      <c r="AI130" s="5">
        <f t="shared" si="40"/>
        <v>0</v>
      </c>
      <c r="AJ130" s="5">
        <f t="shared" si="41"/>
        <v>0</v>
      </c>
      <c r="AK130" s="5">
        <f t="shared" si="42"/>
        <v>0</v>
      </c>
      <c r="AL130" s="5">
        <f t="shared" si="43"/>
        <v>0</v>
      </c>
      <c r="AM130" s="5">
        <f t="shared" si="44"/>
        <v>0</v>
      </c>
      <c r="AN130" s="5">
        <f t="shared" si="45"/>
        <v>0</v>
      </c>
      <c r="AO130" s="5">
        <f t="shared" si="46"/>
        <v>0</v>
      </c>
      <c r="AP130" s="5">
        <f t="shared" si="47"/>
        <v>0</v>
      </c>
      <c r="AQ130" s="5">
        <f t="shared" si="48"/>
        <v>0</v>
      </c>
      <c r="AR130" s="5">
        <f t="shared" si="49"/>
        <v>0</v>
      </c>
      <c r="AS130" s="5">
        <f t="shared" si="50"/>
        <v>0</v>
      </c>
      <c r="AT130" s="5">
        <f t="shared" si="51"/>
        <v>0</v>
      </c>
      <c r="AV130" s="5"/>
      <c r="AX130" s="5">
        <f t="shared" si="52"/>
        <v>0</v>
      </c>
      <c r="AY130" s="5">
        <f t="shared" si="53"/>
        <v>0</v>
      </c>
      <c r="AZ130" s="5">
        <f t="shared" si="54"/>
        <v>0</v>
      </c>
      <c r="BA130" s="5">
        <f t="shared" si="55"/>
        <v>0</v>
      </c>
      <c r="BB130" s="5">
        <f t="shared" si="56"/>
        <v>0</v>
      </c>
      <c r="BC130" s="5">
        <f t="shared" si="57"/>
        <v>0</v>
      </c>
      <c r="BD130" s="5">
        <f t="shared" si="58"/>
        <v>0</v>
      </c>
      <c r="BE130" s="5">
        <f t="shared" si="59"/>
        <v>0</v>
      </c>
      <c r="BF130" s="5"/>
      <c r="BI130">
        <f>IF(Förbrukning!F129="",Förbrukning!E129,0)/IF(Förbrukning!$B$3=Listor!$B$5,F130,1)</f>
        <v>0</v>
      </c>
      <c r="BJ130">
        <f>Förbrukning!F129/IF(Förbrukning!$B$3=Listor!$B$5,F130,1)</f>
        <v>0</v>
      </c>
      <c r="BL130">
        <f t="shared" si="60"/>
        <v>2</v>
      </c>
      <c r="BM130">
        <f t="shared" si="66"/>
        <v>1</v>
      </c>
      <c r="BN130" s="5">
        <f>Indata!$B$6</f>
        <v>0</v>
      </c>
    </row>
    <row r="131" spans="4:66" x14ac:dyDescent="0.2">
      <c r="D131" s="4">
        <f t="shared" si="67"/>
        <v>46422</v>
      </c>
      <c r="E131" s="62">
        <f t="shared" si="61"/>
        <v>0</v>
      </c>
      <c r="F131">
        <f>24+SUMIFS(Listor!$C$22:$C$23,Listor!$B$22:$B$23,Uttag!D131)</f>
        <v>24</v>
      </c>
      <c r="G131" s="5">
        <f t="shared" si="62"/>
        <v>0</v>
      </c>
      <c r="H131" s="5"/>
      <c r="I131" s="206">
        <f>Förbrukning!H130</f>
        <v>0</v>
      </c>
      <c r="J131" s="93"/>
      <c r="K131" s="132"/>
      <c r="L131" s="133"/>
      <c r="N131" s="5">
        <f t="shared" si="34"/>
        <v>0</v>
      </c>
      <c r="P131" s="5">
        <f>I131*SUMIFS(Priser!$L$3:$L$14,Priser!$A$3:$A$14,BL131)</f>
        <v>0</v>
      </c>
      <c r="Q131" s="5">
        <f t="shared" si="35"/>
        <v>0</v>
      </c>
      <c r="R131" s="5"/>
      <c r="U131" s="5">
        <f t="shared" si="36"/>
        <v>0</v>
      </c>
      <c r="V131" s="5">
        <f t="shared" si="63"/>
        <v>0</v>
      </c>
      <c r="W131" s="5">
        <f t="shared" si="37"/>
        <v>0</v>
      </c>
      <c r="X131" s="5">
        <f t="shared" si="64"/>
        <v>0</v>
      </c>
      <c r="Y131" s="5">
        <f>IF(X131&gt;=Priser!$N$6,Priser!$O$6,IF(X131&gt;=Priser!$N$5,Priser!$O$5,IF(X131&gt;=Priser!$N$4,Priser!$O$4,Priser!$O$3)))</f>
        <v>0</v>
      </c>
      <c r="Z131" s="5">
        <f>Y131*SUMIFS(Priser!$L$3:$L$14,Priser!$A$3:$A$14,$BL131)*V131</f>
        <v>0</v>
      </c>
      <c r="AA131" s="5">
        <f t="shared" si="65"/>
        <v>0</v>
      </c>
      <c r="AB131" s="5">
        <f>IF(AA131&gt;=Priser!$P$6,Priser!$Q$6,IF(AA131&gt;=Priser!$P$5,Priser!$Q$5,IF(AA131&gt;=Priser!$P$4,Priser!$Q$4,Priser!$Q$3)))</f>
        <v>0</v>
      </c>
      <c r="AC131" s="5">
        <f>AB131*SUMIFS(Priser!$L$3:$L$14,Priser!$A$3:$A$14,$BL131)*W131</f>
        <v>0</v>
      </c>
      <c r="AE131" s="5"/>
      <c r="AG131" s="5">
        <f t="shared" si="38"/>
        <v>0</v>
      </c>
      <c r="AH131" s="5">
        <f t="shared" si="39"/>
        <v>0</v>
      </c>
      <c r="AI131" s="5">
        <f t="shared" si="40"/>
        <v>0</v>
      </c>
      <c r="AJ131" s="5">
        <f t="shared" si="41"/>
        <v>0</v>
      </c>
      <c r="AK131" s="5">
        <f t="shared" si="42"/>
        <v>0</v>
      </c>
      <c r="AL131" s="5">
        <f t="shared" si="43"/>
        <v>0</v>
      </c>
      <c r="AM131" s="5">
        <f t="shared" si="44"/>
        <v>0</v>
      </c>
      <c r="AN131" s="5">
        <f t="shared" si="45"/>
        <v>0</v>
      </c>
      <c r="AO131" s="5">
        <f t="shared" si="46"/>
        <v>0</v>
      </c>
      <c r="AP131" s="5">
        <f t="shared" si="47"/>
        <v>0</v>
      </c>
      <c r="AQ131" s="5">
        <f t="shared" si="48"/>
        <v>0</v>
      </c>
      <c r="AR131" s="5">
        <f t="shared" si="49"/>
        <v>0</v>
      </c>
      <c r="AS131" s="5">
        <f t="shared" si="50"/>
        <v>0</v>
      </c>
      <c r="AT131" s="5">
        <f t="shared" si="51"/>
        <v>0</v>
      </c>
      <c r="AV131" s="5"/>
      <c r="AX131" s="5">
        <f t="shared" si="52"/>
        <v>0</v>
      </c>
      <c r="AY131" s="5">
        <f t="shared" si="53"/>
        <v>0</v>
      </c>
      <c r="AZ131" s="5">
        <f t="shared" si="54"/>
        <v>0</v>
      </c>
      <c r="BA131" s="5">
        <f t="shared" si="55"/>
        <v>0</v>
      </c>
      <c r="BB131" s="5">
        <f t="shared" si="56"/>
        <v>0</v>
      </c>
      <c r="BC131" s="5">
        <f t="shared" si="57"/>
        <v>0</v>
      </c>
      <c r="BD131" s="5">
        <f t="shared" si="58"/>
        <v>0</v>
      </c>
      <c r="BE131" s="5">
        <f t="shared" si="59"/>
        <v>0</v>
      </c>
      <c r="BF131" s="5"/>
      <c r="BI131">
        <f>IF(Förbrukning!F130="",Förbrukning!E130,0)/IF(Förbrukning!$B$3=Listor!$B$5,F131,1)</f>
        <v>0</v>
      </c>
      <c r="BJ131">
        <f>Förbrukning!F130/IF(Förbrukning!$B$3=Listor!$B$5,F131,1)</f>
        <v>0</v>
      </c>
      <c r="BL131">
        <f t="shared" si="60"/>
        <v>2</v>
      </c>
      <c r="BM131">
        <f t="shared" si="66"/>
        <v>1</v>
      </c>
      <c r="BN131" s="5">
        <f>Indata!$B$6</f>
        <v>0</v>
      </c>
    </row>
    <row r="132" spans="4:66" x14ac:dyDescent="0.2">
      <c r="D132" s="4">
        <f t="shared" si="67"/>
        <v>46423</v>
      </c>
      <c r="E132" s="62">
        <f t="shared" si="61"/>
        <v>0</v>
      </c>
      <c r="F132">
        <f>24+SUMIFS(Listor!$C$22:$C$23,Listor!$B$22:$B$23,Uttag!D132)</f>
        <v>24</v>
      </c>
      <c r="G132" s="5">
        <f t="shared" si="62"/>
        <v>0</v>
      </c>
      <c r="H132" s="5"/>
      <c r="I132" s="206">
        <f>Förbrukning!H131</f>
        <v>0</v>
      </c>
      <c r="J132" s="93"/>
      <c r="K132" s="132"/>
      <c r="L132" s="133"/>
      <c r="N132" s="5">
        <f t="shared" ref="N132:N195" si="68">BE132</f>
        <v>0</v>
      </c>
      <c r="P132" s="5">
        <f>I132*SUMIFS(Priser!$L$3:$L$14,Priser!$A$3:$A$14,BL132)</f>
        <v>0</v>
      </c>
      <c r="Q132" s="5">
        <f t="shared" si="35"/>
        <v>0</v>
      </c>
      <c r="R132" s="5"/>
      <c r="U132" s="5">
        <f t="shared" si="36"/>
        <v>0</v>
      </c>
      <c r="V132" s="5">
        <f t="shared" si="63"/>
        <v>0</v>
      </c>
      <c r="W132" s="5">
        <f t="shared" si="37"/>
        <v>0</v>
      </c>
      <c r="X132" s="5">
        <f t="shared" si="64"/>
        <v>0</v>
      </c>
      <c r="Y132" s="5">
        <f>IF(X132&gt;=Priser!$N$6,Priser!$O$6,IF(X132&gt;=Priser!$N$5,Priser!$O$5,IF(X132&gt;=Priser!$N$4,Priser!$O$4,Priser!$O$3)))</f>
        <v>0</v>
      </c>
      <c r="Z132" s="5">
        <f>Y132*SUMIFS(Priser!$L$3:$L$14,Priser!$A$3:$A$14,$BL132)*V132</f>
        <v>0</v>
      </c>
      <c r="AA132" s="5">
        <f t="shared" si="65"/>
        <v>0</v>
      </c>
      <c r="AB132" s="5">
        <f>IF(AA132&gt;=Priser!$P$6,Priser!$Q$6,IF(AA132&gt;=Priser!$P$5,Priser!$Q$5,IF(AA132&gt;=Priser!$P$4,Priser!$Q$4,Priser!$Q$3)))</f>
        <v>0</v>
      </c>
      <c r="AC132" s="5">
        <f>AB132*SUMIFS(Priser!$L$3:$L$14,Priser!$A$3:$A$14,$BL132)*W132</f>
        <v>0</v>
      </c>
      <c r="AE132" s="5"/>
      <c r="AG132" s="5">
        <f t="shared" si="38"/>
        <v>0</v>
      </c>
      <c r="AH132" s="5">
        <f t="shared" si="39"/>
        <v>0</v>
      </c>
      <c r="AI132" s="5">
        <f t="shared" si="40"/>
        <v>0</v>
      </c>
      <c r="AJ132" s="5">
        <f t="shared" si="41"/>
        <v>0</v>
      </c>
      <c r="AK132" s="5">
        <f t="shared" si="42"/>
        <v>0</v>
      </c>
      <c r="AL132" s="5">
        <f t="shared" si="43"/>
        <v>0</v>
      </c>
      <c r="AM132" s="5">
        <f t="shared" si="44"/>
        <v>0</v>
      </c>
      <c r="AN132" s="5">
        <f t="shared" si="45"/>
        <v>0</v>
      </c>
      <c r="AO132" s="5">
        <f t="shared" si="46"/>
        <v>0</v>
      </c>
      <c r="AP132" s="5">
        <f t="shared" si="47"/>
        <v>0</v>
      </c>
      <c r="AQ132" s="5">
        <f t="shared" si="48"/>
        <v>0</v>
      </c>
      <c r="AR132" s="5">
        <f t="shared" si="49"/>
        <v>0</v>
      </c>
      <c r="AS132" s="5">
        <f t="shared" si="50"/>
        <v>0</v>
      </c>
      <c r="AT132" s="5">
        <f t="shared" si="51"/>
        <v>0</v>
      </c>
      <c r="AV132" s="5"/>
      <c r="AX132" s="5">
        <f t="shared" si="52"/>
        <v>0</v>
      </c>
      <c r="AY132" s="5">
        <f t="shared" si="53"/>
        <v>0</v>
      </c>
      <c r="AZ132" s="5">
        <f t="shared" si="54"/>
        <v>0</v>
      </c>
      <c r="BA132" s="5">
        <f t="shared" si="55"/>
        <v>0</v>
      </c>
      <c r="BB132" s="5">
        <f t="shared" si="56"/>
        <v>0</v>
      </c>
      <c r="BC132" s="5">
        <f t="shared" si="57"/>
        <v>0</v>
      </c>
      <c r="BD132" s="5">
        <f t="shared" si="58"/>
        <v>0</v>
      </c>
      <c r="BE132" s="5">
        <f t="shared" si="59"/>
        <v>0</v>
      </c>
      <c r="BF132" s="5"/>
      <c r="BI132">
        <f>IF(Förbrukning!F131="",Förbrukning!E131,0)/IF(Förbrukning!$B$3=Listor!$B$5,F132,1)</f>
        <v>0</v>
      </c>
      <c r="BJ132">
        <f>Förbrukning!F131/IF(Förbrukning!$B$3=Listor!$B$5,F132,1)</f>
        <v>0</v>
      </c>
      <c r="BL132">
        <f t="shared" si="60"/>
        <v>2</v>
      </c>
      <c r="BM132">
        <f t="shared" si="66"/>
        <v>1</v>
      </c>
      <c r="BN132" s="5">
        <f>Indata!$B$6</f>
        <v>0</v>
      </c>
    </row>
    <row r="133" spans="4:66" x14ac:dyDescent="0.2">
      <c r="D133" s="4">
        <f t="shared" si="67"/>
        <v>46424</v>
      </c>
      <c r="E133" s="62">
        <f t="shared" si="61"/>
        <v>0</v>
      </c>
      <c r="F133">
        <f>24+SUMIFS(Listor!$C$22:$C$23,Listor!$B$22:$B$23,Uttag!D133)</f>
        <v>24</v>
      </c>
      <c r="G133" s="5">
        <f t="shared" si="62"/>
        <v>0</v>
      </c>
      <c r="H133" s="5"/>
      <c r="I133" s="206">
        <f>Förbrukning!H132</f>
        <v>0</v>
      </c>
      <c r="J133" s="93"/>
      <c r="K133" s="132"/>
      <c r="L133" s="133"/>
      <c r="N133" s="5">
        <f t="shared" si="68"/>
        <v>0</v>
      </c>
      <c r="P133" s="5">
        <f>I133*SUMIFS(Priser!$L$3:$L$14,Priser!$A$3:$A$14,BL133)</f>
        <v>0</v>
      </c>
      <c r="Q133" s="5">
        <f t="shared" ref="Q133:Q196" si="69">Z133+AC133</f>
        <v>0</v>
      </c>
      <c r="R133" s="5"/>
      <c r="U133" s="5">
        <f t="shared" ref="U133:U196" si="70">MAX(G133-BE133,0)</f>
        <v>0</v>
      </c>
      <c r="V133" s="5">
        <f t="shared" si="63"/>
        <v>0</v>
      </c>
      <c r="W133" s="5">
        <f t="shared" ref="W133:W196" si="71">MAX(G133-BN133,0)</f>
        <v>0</v>
      </c>
      <c r="X133" s="5">
        <f t="shared" si="64"/>
        <v>0</v>
      </c>
      <c r="Y133" s="5">
        <f>IF(X133&gt;=Priser!$N$6,Priser!$O$6,IF(X133&gt;=Priser!$N$5,Priser!$O$5,IF(X133&gt;=Priser!$N$4,Priser!$O$4,Priser!$O$3)))</f>
        <v>0</v>
      </c>
      <c r="Z133" s="5">
        <f>Y133*SUMIFS(Priser!$L$3:$L$14,Priser!$A$3:$A$14,$BL133)*V133</f>
        <v>0</v>
      </c>
      <c r="AA133" s="5">
        <f t="shared" si="65"/>
        <v>0</v>
      </c>
      <c r="AB133" s="5">
        <f>IF(AA133&gt;=Priser!$P$6,Priser!$Q$6,IF(AA133&gt;=Priser!$P$5,Priser!$Q$5,IF(AA133&gt;=Priser!$P$4,Priser!$Q$4,Priser!$Q$3)))</f>
        <v>0</v>
      </c>
      <c r="AC133" s="5">
        <f>AB133*SUMIFS(Priser!$L$3:$L$14,Priser!$A$3:$A$14,$BL133)*W133</f>
        <v>0</v>
      </c>
      <c r="AE133" s="5"/>
      <c r="AG133" s="5">
        <f t="shared" ref="AG133:AG196" si="72">IF(AND((K133-SUM(AH133:AM133)&gt;0),(AN133-(K133-SUM(AH133:AM133))&gt;0)),K133-SUM(AH133:AM133),IF((K133-SUM(AH133:AM133))&gt;0,AN133,0))</f>
        <v>0</v>
      </c>
      <c r="AH133" s="5">
        <f t="shared" ref="AH133:AH196" si="73">IF(AND((K133-SUM(AI133:AM133)&gt;0),(AO133-(K133-SUM(AI133:AM133))&gt;0)),K133-SUM(AI133:AM133),IF((K133-SUM(AI133:AM133))&gt;0,AO133,0))</f>
        <v>0</v>
      </c>
      <c r="AI133" s="5">
        <f t="shared" ref="AI133:AI196" si="74">IF(AND((K133-SUM(AJ133:AM133)&gt;0),(AP133-(K133-SUM(AJ133:AM133))&gt;0)),K133-SUM(AJ133:AM133),IF((K133-SUM(AJ133:AM133))&gt;0,AP133,0))</f>
        <v>0</v>
      </c>
      <c r="AJ133" s="5">
        <f t="shared" ref="AJ133:AJ196" si="75">IF(AND((K133-SUM(AK133:AM133)&gt;0),(AQ133-(K133-SUM(AK133:AM133))&gt;0)),K133-SUM(AK133:AM133),IF((K133-SUM(AK133:AM133))&gt;0,AQ133,0))</f>
        <v>0</v>
      </c>
      <c r="AK133" s="5">
        <f t="shared" ref="AK133:AK196" si="76">IF(AND((K133-SUM(AL133:AM133)&gt;0),(AR133-(K133-SUM(AL133:AM133))&gt;0)),K133-SUM(AL133:AM133),IF((K133-SUM(AL133:AM133))&gt;0,AR133,0))</f>
        <v>0</v>
      </c>
      <c r="AL133" s="5">
        <f t="shared" ref="AL133:AL196" si="77">IF(AND((K133-AM133)&gt;0,(AS133-(K133-AM133))&gt;0),(K133-AM133),IF((K133-AM133)&gt;0,AS133,0))</f>
        <v>0</v>
      </c>
      <c r="AM133" s="5">
        <f t="shared" ref="AM133:AM196" si="78">IF(AND(I133&gt;0,(I133-K133)&gt;0),K133,I133)</f>
        <v>0</v>
      </c>
      <c r="AN133" s="5">
        <f t="shared" ref="AN133:AN196" si="79">B$8</f>
        <v>0</v>
      </c>
      <c r="AO133" s="5">
        <f t="shared" ref="AO133:AO196" si="80">IF(OR(BL133=10,BL133=11,BL133=12,BL133=1,BL133=2,BL133=3,BL133=4),B$9,$B$12)</f>
        <v>0</v>
      </c>
      <c r="AP133" s="5">
        <f t="shared" ref="AP133:AP196" si="81">IF(OR(BL133=11,BL133=12,BL133=1,BL133=2,BL133=3),B$10,)</f>
        <v>0</v>
      </c>
      <c r="AQ133" s="5">
        <f t="shared" ref="AQ133:AQ196" si="82">IF(OR(BL133=12,BL133=1,BL133=2),B$11,)</f>
        <v>0</v>
      </c>
      <c r="AR133" s="5">
        <f t="shared" ref="AR133:AR196" si="83">SUMIFS($B$13:$B$16,$C$13:$C$16,BM133)</f>
        <v>0</v>
      </c>
      <c r="AS133" s="5">
        <f t="shared" ref="AS133:AS196" si="84">SUMIFS($B$18:$B$29,$C$18:$C$29,BL133)</f>
        <v>0</v>
      </c>
      <c r="AT133" s="5">
        <f t="shared" ref="AT133:AT196" si="85">L133+I133</f>
        <v>0</v>
      </c>
      <c r="AV133" s="5"/>
      <c r="AX133" s="5">
        <f t="shared" ref="AX133:AX196" si="86">MAX(AN133-AG133,0)</f>
        <v>0</v>
      </c>
      <c r="AY133" s="5">
        <f t="shared" ref="AY133:AY196" si="87">MAX(AO133-AH133,0)</f>
        <v>0</v>
      </c>
      <c r="AZ133" s="5">
        <f t="shared" ref="AZ133:AZ196" si="88">MAX(AP133-AI133,0)</f>
        <v>0</v>
      </c>
      <c r="BA133" s="5">
        <f t="shared" ref="BA133:BA196" si="89">MAX(AQ133-AJ133,0)</f>
        <v>0</v>
      </c>
      <c r="BB133" s="5">
        <f t="shared" ref="BB133:BB196" si="90">MAX(AR133-AK133,0)</f>
        <v>0</v>
      </c>
      <c r="BC133" s="5">
        <f t="shared" ref="BC133:BC196" si="91">MAX(AS133-AL133,0)</f>
        <v>0</v>
      </c>
      <c r="BD133" s="5">
        <f t="shared" ref="BD133:BD196" si="92">MAX(AT133-AM133,0)</f>
        <v>0</v>
      </c>
      <c r="BE133" s="5">
        <f t="shared" ref="BE133:BE196" si="93">SUM(AX133:BD133)</f>
        <v>0</v>
      </c>
      <c r="BF133" s="5"/>
      <c r="BI133">
        <f>IF(Förbrukning!F132="",Förbrukning!E132,0)/IF(Förbrukning!$B$3=Listor!$B$5,F133,1)</f>
        <v>0</v>
      </c>
      <c r="BJ133">
        <f>Förbrukning!F132/IF(Förbrukning!$B$3=Listor!$B$5,F133,1)</f>
        <v>0</v>
      </c>
      <c r="BL133">
        <f t="shared" ref="BL133:BL196" si="94">MONTH(D133)</f>
        <v>2</v>
      </c>
      <c r="BM133">
        <f t="shared" si="66"/>
        <v>1</v>
      </c>
      <c r="BN133" s="5">
        <f>Indata!$B$6</f>
        <v>0</v>
      </c>
    </row>
    <row r="134" spans="4:66" x14ac:dyDescent="0.2">
      <c r="D134" s="4">
        <f t="shared" si="67"/>
        <v>46425</v>
      </c>
      <c r="E134" s="62">
        <f t="shared" ref="E134:E197" si="95">F134*G134</f>
        <v>0</v>
      </c>
      <c r="F134">
        <f>24+SUMIFS(Listor!$C$22:$C$23,Listor!$B$22:$B$23,Uttag!D134)</f>
        <v>24</v>
      </c>
      <c r="G134" s="5">
        <f t="shared" ref="G134:G197" si="96">SUM(BI134:BJ134)</f>
        <v>0</v>
      </c>
      <c r="H134" s="5"/>
      <c r="I134" s="206">
        <f>Förbrukning!H133</f>
        <v>0</v>
      </c>
      <c r="J134" s="93"/>
      <c r="K134" s="132"/>
      <c r="L134" s="133"/>
      <c r="N134" s="5">
        <f t="shared" si="68"/>
        <v>0</v>
      </c>
      <c r="P134" s="5">
        <f>I134*SUMIFS(Priser!$L$3:$L$14,Priser!$A$3:$A$14,BL134)</f>
        <v>0</v>
      </c>
      <c r="Q134" s="5">
        <f t="shared" si="69"/>
        <v>0</v>
      </c>
      <c r="R134" s="5"/>
      <c r="U134" s="5">
        <f t="shared" si="70"/>
        <v>0</v>
      </c>
      <c r="V134" s="5">
        <f t="shared" ref="V134:V196" si="97">U134-W134</f>
        <v>0</v>
      </c>
      <c r="W134" s="5">
        <f t="shared" si="71"/>
        <v>0</v>
      </c>
      <c r="X134" s="5">
        <f t="shared" ref="X134:X197" si="98">COUNTIFS(V134,"&gt;0")+IF(BL134=BL133,X133,0)</f>
        <v>0</v>
      </c>
      <c r="Y134" s="5">
        <f>IF(X134&gt;=Priser!$N$6,Priser!$O$6,IF(X134&gt;=Priser!$N$5,Priser!$O$5,IF(X134&gt;=Priser!$N$4,Priser!$O$4,Priser!$O$3)))</f>
        <v>0</v>
      </c>
      <c r="Z134" s="5">
        <f>Y134*SUMIFS(Priser!$L$3:$L$14,Priser!$A$3:$A$14,$BL134)*V134</f>
        <v>0</v>
      </c>
      <c r="AA134" s="5">
        <f t="shared" ref="AA134:AA197" si="99">COUNTIFS(W134,"&gt;0")+IF(BL134=BL133,AA133,0)</f>
        <v>0</v>
      </c>
      <c r="AB134" s="5">
        <f>IF(AA134&gt;=Priser!$P$6,Priser!$Q$6,IF(AA134&gt;=Priser!$P$5,Priser!$Q$5,IF(AA134&gt;=Priser!$P$4,Priser!$Q$4,Priser!$Q$3)))</f>
        <v>0</v>
      </c>
      <c r="AC134" s="5">
        <f>AB134*SUMIFS(Priser!$L$3:$L$14,Priser!$A$3:$A$14,$BL134)*W134</f>
        <v>0</v>
      </c>
      <c r="AE134" s="5"/>
      <c r="AG134" s="5">
        <f t="shared" si="72"/>
        <v>0</v>
      </c>
      <c r="AH134" s="5">
        <f t="shared" si="73"/>
        <v>0</v>
      </c>
      <c r="AI134" s="5">
        <f t="shared" si="74"/>
        <v>0</v>
      </c>
      <c r="AJ134" s="5">
        <f t="shared" si="75"/>
        <v>0</v>
      </c>
      <c r="AK134" s="5">
        <f t="shared" si="76"/>
        <v>0</v>
      </c>
      <c r="AL134" s="5">
        <f t="shared" si="77"/>
        <v>0</v>
      </c>
      <c r="AM134" s="5">
        <f t="shared" si="78"/>
        <v>0</v>
      </c>
      <c r="AN134" s="5">
        <f t="shared" si="79"/>
        <v>0</v>
      </c>
      <c r="AO134" s="5">
        <f t="shared" si="80"/>
        <v>0</v>
      </c>
      <c r="AP134" s="5">
        <f t="shared" si="81"/>
        <v>0</v>
      </c>
      <c r="AQ134" s="5">
        <f t="shared" si="82"/>
        <v>0</v>
      </c>
      <c r="AR134" s="5">
        <f t="shared" si="83"/>
        <v>0</v>
      </c>
      <c r="AS134" s="5">
        <f t="shared" si="84"/>
        <v>0</v>
      </c>
      <c r="AT134" s="5">
        <f t="shared" si="85"/>
        <v>0</v>
      </c>
      <c r="AV134" s="5"/>
      <c r="AX134" s="5">
        <f t="shared" si="86"/>
        <v>0</v>
      </c>
      <c r="AY134" s="5">
        <f t="shared" si="87"/>
        <v>0</v>
      </c>
      <c r="AZ134" s="5">
        <f t="shared" si="88"/>
        <v>0</v>
      </c>
      <c r="BA134" s="5">
        <f t="shared" si="89"/>
        <v>0</v>
      </c>
      <c r="BB134" s="5">
        <f t="shared" si="90"/>
        <v>0</v>
      </c>
      <c r="BC134" s="5">
        <f t="shared" si="91"/>
        <v>0</v>
      </c>
      <c r="BD134" s="5">
        <f t="shared" si="92"/>
        <v>0</v>
      </c>
      <c r="BE134" s="5">
        <f t="shared" si="93"/>
        <v>0</v>
      </c>
      <c r="BF134" s="5"/>
      <c r="BI134">
        <f>IF(Förbrukning!F133="",Förbrukning!E133,0)/IF(Förbrukning!$B$3=Listor!$B$5,F134,1)</f>
        <v>0</v>
      </c>
      <c r="BJ134">
        <f>Förbrukning!F133/IF(Förbrukning!$B$3=Listor!$B$5,F134,1)</f>
        <v>0</v>
      </c>
      <c r="BL134">
        <f t="shared" si="94"/>
        <v>2</v>
      </c>
      <c r="BM134">
        <f t="shared" ref="BM134:BM197" si="100">ROUNDUP(BL134/3,0)</f>
        <v>1</v>
      </c>
      <c r="BN134" s="5">
        <f>Indata!$B$6</f>
        <v>0</v>
      </c>
    </row>
    <row r="135" spans="4:66" x14ac:dyDescent="0.2">
      <c r="D135" s="4">
        <f t="shared" ref="D135:D198" si="101">D134+1</f>
        <v>46426</v>
      </c>
      <c r="E135" s="62">
        <f t="shared" si="95"/>
        <v>0</v>
      </c>
      <c r="F135">
        <f>24+SUMIFS(Listor!$C$22:$C$23,Listor!$B$22:$B$23,Uttag!D135)</f>
        <v>24</v>
      </c>
      <c r="G135" s="5">
        <f t="shared" si="96"/>
        <v>0</v>
      </c>
      <c r="H135" s="5"/>
      <c r="I135" s="206">
        <f>Förbrukning!H134</f>
        <v>0</v>
      </c>
      <c r="J135" s="93"/>
      <c r="K135" s="132"/>
      <c r="L135" s="133"/>
      <c r="N135" s="5">
        <f t="shared" si="68"/>
        <v>0</v>
      </c>
      <c r="P135" s="5">
        <f>I135*SUMIFS(Priser!$L$3:$L$14,Priser!$A$3:$A$14,BL135)</f>
        <v>0</v>
      </c>
      <c r="Q135" s="5">
        <f t="shared" si="69"/>
        <v>0</v>
      </c>
      <c r="R135" s="5"/>
      <c r="U135" s="5">
        <f t="shared" si="70"/>
        <v>0</v>
      </c>
      <c r="V135" s="5">
        <f t="shared" si="97"/>
        <v>0</v>
      </c>
      <c r="W135" s="5">
        <f t="shared" si="71"/>
        <v>0</v>
      </c>
      <c r="X135" s="5">
        <f t="shared" si="98"/>
        <v>0</v>
      </c>
      <c r="Y135" s="5">
        <f>IF(X135&gt;=Priser!$N$6,Priser!$O$6,IF(X135&gt;=Priser!$N$5,Priser!$O$5,IF(X135&gt;=Priser!$N$4,Priser!$O$4,Priser!$O$3)))</f>
        <v>0</v>
      </c>
      <c r="Z135" s="5">
        <f>Y135*SUMIFS(Priser!$L$3:$L$14,Priser!$A$3:$A$14,$BL135)*V135</f>
        <v>0</v>
      </c>
      <c r="AA135" s="5">
        <f t="shared" si="99"/>
        <v>0</v>
      </c>
      <c r="AB135" s="5">
        <f>IF(AA135&gt;=Priser!$P$6,Priser!$Q$6,IF(AA135&gt;=Priser!$P$5,Priser!$Q$5,IF(AA135&gt;=Priser!$P$4,Priser!$Q$4,Priser!$Q$3)))</f>
        <v>0</v>
      </c>
      <c r="AC135" s="5">
        <f>AB135*SUMIFS(Priser!$L$3:$L$14,Priser!$A$3:$A$14,$BL135)*W135</f>
        <v>0</v>
      </c>
      <c r="AE135" s="5"/>
      <c r="AG135" s="5">
        <f t="shared" si="72"/>
        <v>0</v>
      </c>
      <c r="AH135" s="5">
        <f t="shared" si="73"/>
        <v>0</v>
      </c>
      <c r="AI135" s="5">
        <f t="shared" si="74"/>
        <v>0</v>
      </c>
      <c r="AJ135" s="5">
        <f t="shared" si="75"/>
        <v>0</v>
      </c>
      <c r="AK135" s="5">
        <f t="shared" si="76"/>
        <v>0</v>
      </c>
      <c r="AL135" s="5">
        <f t="shared" si="77"/>
        <v>0</v>
      </c>
      <c r="AM135" s="5">
        <f t="shared" si="78"/>
        <v>0</v>
      </c>
      <c r="AN135" s="5">
        <f t="shared" si="79"/>
        <v>0</v>
      </c>
      <c r="AO135" s="5">
        <f t="shared" si="80"/>
        <v>0</v>
      </c>
      <c r="AP135" s="5">
        <f t="shared" si="81"/>
        <v>0</v>
      </c>
      <c r="AQ135" s="5">
        <f t="shared" si="82"/>
        <v>0</v>
      </c>
      <c r="AR135" s="5">
        <f t="shared" si="83"/>
        <v>0</v>
      </c>
      <c r="AS135" s="5">
        <f t="shared" si="84"/>
        <v>0</v>
      </c>
      <c r="AT135" s="5">
        <f t="shared" si="85"/>
        <v>0</v>
      </c>
      <c r="AV135" s="5"/>
      <c r="AX135" s="5">
        <f t="shared" si="86"/>
        <v>0</v>
      </c>
      <c r="AY135" s="5">
        <f t="shared" si="87"/>
        <v>0</v>
      </c>
      <c r="AZ135" s="5">
        <f t="shared" si="88"/>
        <v>0</v>
      </c>
      <c r="BA135" s="5">
        <f t="shared" si="89"/>
        <v>0</v>
      </c>
      <c r="BB135" s="5">
        <f t="shared" si="90"/>
        <v>0</v>
      </c>
      <c r="BC135" s="5">
        <f t="shared" si="91"/>
        <v>0</v>
      </c>
      <c r="BD135" s="5">
        <f t="shared" si="92"/>
        <v>0</v>
      </c>
      <c r="BE135" s="5">
        <f t="shared" si="93"/>
        <v>0</v>
      </c>
      <c r="BF135" s="5"/>
      <c r="BI135">
        <f>IF(Förbrukning!F134="",Förbrukning!E134,0)/IF(Förbrukning!$B$3=Listor!$B$5,F135,1)</f>
        <v>0</v>
      </c>
      <c r="BJ135">
        <f>Förbrukning!F134/IF(Förbrukning!$B$3=Listor!$B$5,F135,1)</f>
        <v>0</v>
      </c>
      <c r="BL135">
        <f t="shared" si="94"/>
        <v>2</v>
      </c>
      <c r="BM135">
        <f t="shared" si="100"/>
        <v>1</v>
      </c>
      <c r="BN135" s="5">
        <f>Indata!$B$6</f>
        <v>0</v>
      </c>
    </row>
    <row r="136" spans="4:66" x14ac:dyDescent="0.2">
      <c r="D136" s="4">
        <f t="shared" si="101"/>
        <v>46427</v>
      </c>
      <c r="E136" s="62">
        <f t="shared" si="95"/>
        <v>0</v>
      </c>
      <c r="F136">
        <f>24+SUMIFS(Listor!$C$22:$C$23,Listor!$B$22:$B$23,Uttag!D136)</f>
        <v>24</v>
      </c>
      <c r="G136" s="5">
        <f t="shared" si="96"/>
        <v>0</v>
      </c>
      <c r="H136" s="5"/>
      <c r="I136" s="206">
        <f>Förbrukning!H135</f>
        <v>0</v>
      </c>
      <c r="J136" s="93"/>
      <c r="K136" s="132"/>
      <c r="L136" s="133"/>
      <c r="N136" s="5">
        <f t="shared" si="68"/>
        <v>0</v>
      </c>
      <c r="P136" s="5">
        <f>I136*SUMIFS(Priser!$L$3:$L$14,Priser!$A$3:$A$14,BL136)</f>
        <v>0</v>
      </c>
      <c r="Q136" s="5">
        <f t="shared" si="69"/>
        <v>0</v>
      </c>
      <c r="R136" s="5"/>
      <c r="U136" s="5">
        <f t="shared" si="70"/>
        <v>0</v>
      </c>
      <c r="V136" s="5">
        <f t="shared" si="97"/>
        <v>0</v>
      </c>
      <c r="W136" s="5">
        <f t="shared" si="71"/>
        <v>0</v>
      </c>
      <c r="X136" s="5">
        <f t="shared" si="98"/>
        <v>0</v>
      </c>
      <c r="Y136" s="5">
        <f>IF(X136&gt;=Priser!$N$6,Priser!$O$6,IF(X136&gt;=Priser!$N$5,Priser!$O$5,IF(X136&gt;=Priser!$N$4,Priser!$O$4,Priser!$O$3)))</f>
        <v>0</v>
      </c>
      <c r="Z136" s="5">
        <f>Y136*SUMIFS(Priser!$L$3:$L$14,Priser!$A$3:$A$14,$BL136)*V136</f>
        <v>0</v>
      </c>
      <c r="AA136" s="5">
        <f t="shared" si="99"/>
        <v>0</v>
      </c>
      <c r="AB136" s="5">
        <f>IF(AA136&gt;=Priser!$P$6,Priser!$Q$6,IF(AA136&gt;=Priser!$P$5,Priser!$Q$5,IF(AA136&gt;=Priser!$P$4,Priser!$Q$4,Priser!$Q$3)))</f>
        <v>0</v>
      </c>
      <c r="AC136" s="5">
        <f>AB136*SUMIFS(Priser!$L$3:$L$14,Priser!$A$3:$A$14,$BL136)*W136</f>
        <v>0</v>
      </c>
      <c r="AE136" s="5"/>
      <c r="AG136" s="5">
        <f t="shared" si="72"/>
        <v>0</v>
      </c>
      <c r="AH136" s="5">
        <f t="shared" si="73"/>
        <v>0</v>
      </c>
      <c r="AI136" s="5">
        <f t="shared" si="74"/>
        <v>0</v>
      </c>
      <c r="AJ136" s="5">
        <f t="shared" si="75"/>
        <v>0</v>
      </c>
      <c r="AK136" s="5">
        <f t="shared" si="76"/>
        <v>0</v>
      </c>
      <c r="AL136" s="5">
        <f t="shared" si="77"/>
        <v>0</v>
      </c>
      <c r="AM136" s="5">
        <f t="shared" si="78"/>
        <v>0</v>
      </c>
      <c r="AN136" s="5">
        <f t="shared" si="79"/>
        <v>0</v>
      </c>
      <c r="AO136" s="5">
        <f t="shared" si="80"/>
        <v>0</v>
      </c>
      <c r="AP136" s="5">
        <f t="shared" si="81"/>
        <v>0</v>
      </c>
      <c r="AQ136" s="5">
        <f t="shared" si="82"/>
        <v>0</v>
      </c>
      <c r="AR136" s="5">
        <f t="shared" si="83"/>
        <v>0</v>
      </c>
      <c r="AS136" s="5">
        <f t="shared" si="84"/>
        <v>0</v>
      </c>
      <c r="AT136" s="5">
        <f t="shared" si="85"/>
        <v>0</v>
      </c>
      <c r="AV136" s="5"/>
      <c r="AX136" s="5">
        <f t="shared" si="86"/>
        <v>0</v>
      </c>
      <c r="AY136" s="5">
        <f t="shared" si="87"/>
        <v>0</v>
      </c>
      <c r="AZ136" s="5">
        <f t="shared" si="88"/>
        <v>0</v>
      </c>
      <c r="BA136" s="5">
        <f t="shared" si="89"/>
        <v>0</v>
      </c>
      <c r="BB136" s="5">
        <f t="shared" si="90"/>
        <v>0</v>
      </c>
      <c r="BC136" s="5">
        <f t="shared" si="91"/>
        <v>0</v>
      </c>
      <c r="BD136" s="5">
        <f t="shared" si="92"/>
        <v>0</v>
      </c>
      <c r="BE136" s="5">
        <f t="shared" si="93"/>
        <v>0</v>
      </c>
      <c r="BF136" s="5"/>
      <c r="BI136">
        <f>IF(Förbrukning!F135="",Förbrukning!E135,0)/IF(Förbrukning!$B$3=Listor!$B$5,F136,1)</f>
        <v>0</v>
      </c>
      <c r="BJ136">
        <f>Förbrukning!F135/IF(Förbrukning!$B$3=Listor!$B$5,F136,1)</f>
        <v>0</v>
      </c>
      <c r="BL136">
        <f t="shared" si="94"/>
        <v>2</v>
      </c>
      <c r="BM136">
        <f t="shared" si="100"/>
        <v>1</v>
      </c>
      <c r="BN136" s="5">
        <f>Indata!$B$6</f>
        <v>0</v>
      </c>
    </row>
    <row r="137" spans="4:66" x14ac:dyDescent="0.2">
      <c r="D137" s="4">
        <f t="shared" si="101"/>
        <v>46428</v>
      </c>
      <c r="E137" s="62">
        <f t="shared" si="95"/>
        <v>0</v>
      </c>
      <c r="F137">
        <f>24+SUMIFS(Listor!$C$22:$C$23,Listor!$B$22:$B$23,Uttag!D137)</f>
        <v>24</v>
      </c>
      <c r="G137" s="5">
        <f t="shared" si="96"/>
        <v>0</v>
      </c>
      <c r="H137" s="5"/>
      <c r="I137" s="206">
        <f>Förbrukning!H136</f>
        <v>0</v>
      </c>
      <c r="J137" s="93"/>
      <c r="K137" s="132"/>
      <c r="L137" s="133"/>
      <c r="N137" s="5">
        <f t="shared" si="68"/>
        <v>0</v>
      </c>
      <c r="P137" s="5">
        <f>I137*SUMIFS(Priser!$L$3:$L$14,Priser!$A$3:$A$14,BL137)</f>
        <v>0</v>
      </c>
      <c r="Q137" s="5">
        <f t="shared" si="69"/>
        <v>0</v>
      </c>
      <c r="R137" s="5"/>
      <c r="U137" s="5">
        <f t="shared" si="70"/>
        <v>0</v>
      </c>
      <c r="V137" s="5">
        <f t="shared" si="97"/>
        <v>0</v>
      </c>
      <c r="W137" s="5">
        <f t="shared" si="71"/>
        <v>0</v>
      </c>
      <c r="X137" s="5">
        <f t="shared" si="98"/>
        <v>0</v>
      </c>
      <c r="Y137" s="5">
        <f>IF(X137&gt;=Priser!$N$6,Priser!$O$6,IF(X137&gt;=Priser!$N$5,Priser!$O$5,IF(X137&gt;=Priser!$N$4,Priser!$O$4,Priser!$O$3)))</f>
        <v>0</v>
      </c>
      <c r="Z137" s="5">
        <f>Y137*SUMIFS(Priser!$L$3:$L$14,Priser!$A$3:$A$14,$BL137)*V137</f>
        <v>0</v>
      </c>
      <c r="AA137" s="5">
        <f t="shared" si="99"/>
        <v>0</v>
      </c>
      <c r="AB137" s="5">
        <f>IF(AA137&gt;=Priser!$P$6,Priser!$Q$6,IF(AA137&gt;=Priser!$P$5,Priser!$Q$5,IF(AA137&gt;=Priser!$P$4,Priser!$Q$4,Priser!$Q$3)))</f>
        <v>0</v>
      </c>
      <c r="AC137" s="5">
        <f>AB137*SUMIFS(Priser!$L$3:$L$14,Priser!$A$3:$A$14,$BL137)*W137</f>
        <v>0</v>
      </c>
      <c r="AE137" s="5"/>
      <c r="AG137" s="5">
        <f t="shared" si="72"/>
        <v>0</v>
      </c>
      <c r="AH137" s="5">
        <f t="shared" si="73"/>
        <v>0</v>
      </c>
      <c r="AI137" s="5">
        <f t="shared" si="74"/>
        <v>0</v>
      </c>
      <c r="AJ137" s="5">
        <f t="shared" si="75"/>
        <v>0</v>
      </c>
      <c r="AK137" s="5">
        <f t="shared" si="76"/>
        <v>0</v>
      </c>
      <c r="AL137" s="5">
        <f t="shared" si="77"/>
        <v>0</v>
      </c>
      <c r="AM137" s="5">
        <f t="shared" si="78"/>
        <v>0</v>
      </c>
      <c r="AN137" s="5">
        <f t="shared" si="79"/>
        <v>0</v>
      </c>
      <c r="AO137" s="5">
        <f t="shared" si="80"/>
        <v>0</v>
      </c>
      <c r="AP137" s="5">
        <f t="shared" si="81"/>
        <v>0</v>
      </c>
      <c r="AQ137" s="5">
        <f t="shared" si="82"/>
        <v>0</v>
      </c>
      <c r="AR137" s="5">
        <f t="shared" si="83"/>
        <v>0</v>
      </c>
      <c r="AS137" s="5">
        <f t="shared" si="84"/>
        <v>0</v>
      </c>
      <c r="AT137" s="5">
        <f t="shared" si="85"/>
        <v>0</v>
      </c>
      <c r="AV137" s="5"/>
      <c r="AX137" s="5">
        <f t="shared" si="86"/>
        <v>0</v>
      </c>
      <c r="AY137" s="5">
        <f t="shared" si="87"/>
        <v>0</v>
      </c>
      <c r="AZ137" s="5">
        <f t="shared" si="88"/>
        <v>0</v>
      </c>
      <c r="BA137" s="5">
        <f t="shared" si="89"/>
        <v>0</v>
      </c>
      <c r="BB137" s="5">
        <f t="shared" si="90"/>
        <v>0</v>
      </c>
      <c r="BC137" s="5">
        <f t="shared" si="91"/>
        <v>0</v>
      </c>
      <c r="BD137" s="5">
        <f t="shared" si="92"/>
        <v>0</v>
      </c>
      <c r="BE137" s="5">
        <f t="shared" si="93"/>
        <v>0</v>
      </c>
      <c r="BF137" s="5"/>
      <c r="BI137">
        <f>IF(Förbrukning!F136="",Förbrukning!E136,0)/IF(Förbrukning!$B$3=Listor!$B$5,F137,1)</f>
        <v>0</v>
      </c>
      <c r="BJ137">
        <f>Förbrukning!F136/IF(Förbrukning!$B$3=Listor!$B$5,F137,1)</f>
        <v>0</v>
      </c>
      <c r="BL137">
        <f t="shared" si="94"/>
        <v>2</v>
      </c>
      <c r="BM137">
        <f t="shared" si="100"/>
        <v>1</v>
      </c>
      <c r="BN137" s="5">
        <f>Indata!$B$6</f>
        <v>0</v>
      </c>
    </row>
    <row r="138" spans="4:66" x14ac:dyDescent="0.2">
      <c r="D138" s="4">
        <f t="shared" si="101"/>
        <v>46429</v>
      </c>
      <c r="E138" s="62">
        <f t="shared" si="95"/>
        <v>0</v>
      </c>
      <c r="F138">
        <f>24+SUMIFS(Listor!$C$22:$C$23,Listor!$B$22:$B$23,Uttag!D138)</f>
        <v>24</v>
      </c>
      <c r="G138" s="5">
        <f t="shared" si="96"/>
        <v>0</v>
      </c>
      <c r="H138" s="5"/>
      <c r="I138" s="206">
        <f>Förbrukning!H137</f>
        <v>0</v>
      </c>
      <c r="J138" s="93"/>
      <c r="K138" s="132"/>
      <c r="L138" s="133"/>
      <c r="N138" s="5">
        <f t="shared" si="68"/>
        <v>0</v>
      </c>
      <c r="P138" s="5">
        <f>I138*SUMIFS(Priser!$L$3:$L$14,Priser!$A$3:$A$14,BL138)</f>
        <v>0</v>
      </c>
      <c r="Q138" s="5">
        <f t="shared" si="69"/>
        <v>0</v>
      </c>
      <c r="R138" s="5"/>
      <c r="U138" s="5">
        <f t="shared" si="70"/>
        <v>0</v>
      </c>
      <c r="V138" s="5">
        <f t="shared" si="97"/>
        <v>0</v>
      </c>
      <c r="W138" s="5">
        <f t="shared" si="71"/>
        <v>0</v>
      </c>
      <c r="X138" s="5">
        <f t="shared" si="98"/>
        <v>0</v>
      </c>
      <c r="Y138" s="5">
        <f>IF(X138&gt;=Priser!$N$6,Priser!$O$6,IF(X138&gt;=Priser!$N$5,Priser!$O$5,IF(X138&gt;=Priser!$N$4,Priser!$O$4,Priser!$O$3)))</f>
        <v>0</v>
      </c>
      <c r="Z138" s="5">
        <f>Y138*SUMIFS(Priser!$L$3:$L$14,Priser!$A$3:$A$14,$BL138)*V138</f>
        <v>0</v>
      </c>
      <c r="AA138" s="5">
        <f t="shared" si="99"/>
        <v>0</v>
      </c>
      <c r="AB138" s="5">
        <f>IF(AA138&gt;=Priser!$P$6,Priser!$Q$6,IF(AA138&gt;=Priser!$P$5,Priser!$Q$5,IF(AA138&gt;=Priser!$P$4,Priser!$Q$4,Priser!$Q$3)))</f>
        <v>0</v>
      </c>
      <c r="AC138" s="5">
        <f>AB138*SUMIFS(Priser!$L$3:$L$14,Priser!$A$3:$A$14,$BL138)*W138</f>
        <v>0</v>
      </c>
      <c r="AE138" s="5"/>
      <c r="AG138" s="5">
        <f t="shared" si="72"/>
        <v>0</v>
      </c>
      <c r="AH138" s="5">
        <f t="shared" si="73"/>
        <v>0</v>
      </c>
      <c r="AI138" s="5">
        <f t="shared" si="74"/>
        <v>0</v>
      </c>
      <c r="AJ138" s="5">
        <f t="shared" si="75"/>
        <v>0</v>
      </c>
      <c r="AK138" s="5">
        <f t="shared" si="76"/>
        <v>0</v>
      </c>
      <c r="AL138" s="5">
        <f t="shared" si="77"/>
        <v>0</v>
      </c>
      <c r="AM138" s="5">
        <f t="shared" si="78"/>
        <v>0</v>
      </c>
      <c r="AN138" s="5">
        <f t="shared" si="79"/>
        <v>0</v>
      </c>
      <c r="AO138" s="5">
        <f t="shared" si="80"/>
        <v>0</v>
      </c>
      <c r="AP138" s="5">
        <f t="shared" si="81"/>
        <v>0</v>
      </c>
      <c r="AQ138" s="5">
        <f t="shared" si="82"/>
        <v>0</v>
      </c>
      <c r="AR138" s="5">
        <f t="shared" si="83"/>
        <v>0</v>
      </c>
      <c r="AS138" s="5">
        <f t="shared" si="84"/>
        <v>0</v>
      </c>
      <c r="AT138" s="5">
        <f t="shared" si="85"/>
        <v>0</v>
      </c>
      <c r="AV138" s="5"/>
      <c r="AX138" s="5">
        <f t="shared" si="86"/>
        <v>0</v>
      </c>
      <c r="AY138" s="5">
        <f t="shared" si="87"/>
        <v>0</v>
      </c>
      <c r="AZ138" s="5">
        <f t="shared" si="88"/>
        <v>0</v>
      </c>
      <c r="BA138" s="5">
        <f t="shared" si="89"/>
        <v>0</v>
      </c>
      <c r="BB138" s="5">
        <f t="shared" si="90"/>
        <v>0</v>
      </c>
      <c r="BC138" s="5">
        <f t="shared" si="91"/>
        <v>0</v>
      </c>
      <c r="BD138" s="5">
        <f t="shared" si="92"/>
        <v>0</v>
      </c>
      <c r="BE138" s="5">
        <f t="shared" si="93"/>
        <v>0</v>
      </c>
      <c r="BF138" s="5"/>
      <c r="BI138">
        <f>IF(Förbrukning!F137="",Förbrukning!E137,0)/IF(Förbrukning!$B$3=Listor!$B$5,F138,1)</f>
        <v>0</v>
      </c>
      <c r="BJ138">
        <f>Förbrukning!F137/IF(Förbrukning!$B$3=Listor!$B$5,F138,1)</f>
        <v>0</v>
      </c>
      <c r="BL138">
        <f t="shared" si="94"/>
        <v>2</v>
      </c>
      <c r="BM138">
        <f t="shared" si="100"/>
        <v>1</v>
      </c>
      <c r="BN138" s="5">
        <f>Indata!$B$6</f>
        <v>0</v>
      </c>
    </row>
    <row r="139" spans="4:66" x14ac:dyDescent="0.2">
      <c r="D139" s="4">
        <f t="shared" si="101"/>
        <v>46430</v>
      </c>
      <c r="E139" s="62">
        <f t="shared" si="95"/>
        <v>0</v>
      </c>
      <c r="F139">
        <f>24+SUMIFS(Listor!$C$22:$C$23,Listor!$B$22:$B$23,Uttag!D139)</f>
        <v>24</v>
      </c>
      <c r="G139" s="5">
        <f t="shared" si="96"/>
        <v>0</v>
      </c>
      <c r="H139" s="5"/>
      <c r="I139" s="206">
        <f>Förbrukning!H138</f>
        <v>0</v>
      </c>
      <c r="J139" s="93"/>
      <c r="K139" s="132"/>
      <c r="L139" s="133"/>
      <c r="N139" s="5">
        <f t="shared" si="68"/>
        <v>0</v>
      </c>
      <c r="P139" s="5">
        <f>I139*SUMIFS(Priser!$L$3:$L$14,Priser!$A$3:$A$14,BL139)</f>
        <v>0</v>
      </c>
      <c r="Q139" s="5">
        <f t="shared" si="69"/>
        <v>0</v>
      </c>
      <c r="R139" s="5"/>
      <c r="U139" s="5">
        <f t="shared" si="70"/>
        <v>0</v>
      </c>
      <c r="V139" s="5">
        <f t="shared" si="97"/>
        <v>0</v>
      </c>
      <c r="W139" s="5">
        <f t="shared" si="71"/>
        <v>0</v>
      </c>
      <c r="X139" s="5">
        <f t="shared" si="98"/>
        <v>0</v>
      </c>
      <c r="Y139" s="5">
        <f>IF(X139&gt;=Priser!$N$6,Priser!$O$6,IF(X139&gt;=Priser!$N$5,Priser!$O$5,IF(X139&gt;=Priser!$N$4,Priser!$O$4,Priser!$O$3)))</f>
        <v>0</v>
      </c>
      <c r="Z139" s="5">
        <f>Y139*SUMIFS(Priser!$L$3:$L$14,Priser!$A$3:$A$14,$BL139)*V139</f>
        <v>0</v>
      </c>
      <c r="AA139" s="5">
        <f t="shared" si="99"/>
        <v>0</v>
      </c>
      <c r="AB139" s="5">
        <f>IF(AA139&gt;=Priser!$P$6,Priser!$Q$6,IF(AA139&gt;=Priser!$P$5,Priser!$Q$5,IF(AA139&gt;=Priser!$P$4,Priser!$Q$4,Priser!$Q$3)))</f>
        <v>0</v>
      </c>
      <c r="AC139" s="5">
        <f>AB139*SUMIFS(Priser!$L$3:$L$14,Priser!$A$3:$A$14,$BL139)*W139</f>
        <v>0</v>
      </c>
      <c r="AE139" s="5"/>
      <c r="AG139" s="5">
        <f t="shared" si="72"/>
        <v>0</v>
      </c>
      <c r="AH139" s="5">
        <f t="shared" si="73"/>
        <v>0</v>
      </c>
      <c r="AI139" s="5">
        <f t="shared" si="74"/>
        <v>0</v>
      </c>
      <c r="AJ139" s="5">
        <f t="shared" si="75"/>
        <v>0</v>
      </c>
      <c r="AK139" s="5">
        <f t="shared" si="76"/>
        <v>0</v>
      </c>
      <c r="AL139" s="5">
        <f t="shared" si="77"/>
        <v>0</v>
      </c>
      <c r="AM139" s="5">
        <f t="shared" si="78"/>
        <v>0</v>
      </c>
      <c r="AN139" s="5">
        <f t="shared" si="79"/>
        <v>0</v>
      </c>
      <c r="AO139" s="5">
        <f t="shared" si="80"/>
        <v>0</v>
      </c>
      <c r="AP139" s="5">
        <f t="shared" si="81"/>
        <v>0</v>
      </c>
      <c r="AQ139" s="5">
        <f t="shared" si="82"/>
        <v>0</v>
      </c>
      <c r="AR139" s="5">
        <f t="shared" si="83"/>
        <v>0</v>
      </c>
      <c r="AS139" s="5">
        <f t="shared" si="84"/>
        <v>0</v>
      </c>
      <c r="AT139" s="5">
        <f t="shared" si="85"/>
        <v>0</v>
      </c>
      <c r="AV139" s="5"/>
      <c r="AX139" s="5">
        <f t="shared" si="86"/>
        <v>0</v>
      </c>
      <c r="AY139" s="5">
        <f t="shared" si="87"/>
        <v>0</v>
      </c>
      <c r="AZ139" s="5">
        <f t="shared" si="88"/>
        <v>0</v>
      </c>
      <c r="BA139" s="5">
        <f t="shared" si="89"/>
        <v>0</v>
      </c>
      <c r="BB139" s="5">
        <f t="shared" si="90"/>
        <v>0</v>
      </c>
      <c r="BC139" s="5">
        <f t="shared" si="91"/>
        <v>0</v>
      </c>
      <c r="BD139" s="5">
        <f t="shared" si="92"/>
        <v>0</v>
      </c>
      <c r="BE139" s="5">
        <f t="shared" si="93"/>
        <v>0</v>
      </c>
      <c r="BF139" s="5"/>
      <c r="BI139">
        <f>IF(Förbrukning!F138="",Förbrukning!E138,0)/IF(Förbrukning!$B$3=Listor!$B$5,F139,1)</f>
        <v>0</v>
      </c>
      <c r="BJ139">
        <f>Förbrukning!F138/IF(Förbrukning!$B$3=Listor!$B$5,F139,1)</f>
        <v>0</v>
      </c>
      <c r="BL139">
        <f t="shared" si="94"/>
        <v>2</v>
      </c>
      <c r="BM139">
        <f t="shared" si="100"/>
        <v>1</v>
      </c>
      <c r="BN139" s="5">
        <f>Indata!$B$6</f>
        <v>0</v>
      </c>
    </row>
    <row r="140" spans="4:66" x14ac:dyDescent="0.2">
      <c r="D140" s="4">
        <f t="shared" si="101"/>
        <v>46431</v>
      </c>
      <c r="E140" s="62">
        <f t="shared" si="95"/>
        <v>0</v>
      </c>
      <c r="F140">
        <f>24+SUMIFS(Listor!$C$22:$C$23,Listor!$B$22:$B$23,Uttag!D140)</f>
        <v>24</v>
      </c>
      <c r="G140" s="5">
        <f t="shared" si="96"/>
        <v>0</v>
      </c>
      <c r="H140" s="5"/>
      <c r="I140" s="206">
        <f>Förbrukning!H139</f>
        <v>0</v>
      </c>
      <c r="J140" s="93"/>
      <c r="K140" s="132"/>
      <c r="L140" s="133"/>
      <c r="N140" s="5">
        <f t="shared" si="68"/>
        <v>0</v>
      </c>
      <c r="P140" s="5">
        <f>I140*SUMIFS(Priser!$L$3:$L$14,Priser!$A$3:$A$14,BL140)</f>
        <v>0</v>
      </c>
      <c r="Q140" s="5">
        <f t="shared" si="69"/>
        <v>0</v>
      </c>
      <c r="R140" s="5"/>
      <c r="U140" s="5">
        <f t="shared" si="70"/>
        <v>0</v>
      </c>
      <c r="V140" s="5">
        <f t="shared" si="97"/>
        <v>0</v>
      </c>
      <c r="W140" s="5">
        <f t="shared" si="71"/>
        <v>0</v>
      </c>
      <c r="X140" s="5">
        <f t="shared" si="98"/>
        <v>0</v>
      </c>
      <c r="Y140" s="5">
        <f>IF(X140&gt;=Priser!$N$6,Priser!$O$6,IF(X140&gt;=Priser!$N$5,Priser!$O$5,IF(X140&gt;=Priser!$N$4,Priser!$O$4,Priser!$O$3)))</f>
        <v>0</v>
      </c>
      <c r="Z140" s="5">
        <f>Y140*SUMIFS(Priser!$L$3:$L$14,Priser!$A$3:$A$14,$BL140)*V140</f>
        <v>0</v>
      </c>
      <c r="AA140" s="5">
        <f t="shared" si="99"/>
        <v>0</v>
      </c>
      <c r="AB140" s="5">
        <f>IF(AA140&gt;=Priser!$P$6,Priser!$Q$6,IF(AA140&gt;=Priser!$P$5,Priser!$Q$5,IF(AA140&gt;=Priser!$P$4,Priser!$Q$4,Priser!$Q$3)))</f>
        <v>0</v>
      </c>
      <c r="AC140" s="5">
        <f>AB140*SUMIFS(Priser!$L$3:$L$14,Priser!$A$3:$A$14,$BL140)*W140</f>
        <v>0</v>
      </c>
      <c r="AE140" s="5"/>
      <c r="AG140" s="5">
        <f t="shared" si="72"/>
        <v>0</v>
      </c>
      <c r="AH140" s="5">
        <f t="shared" si="73"/>
        <v>0</v>
      </c>
      <c r="AI140" s="5">
        <f t="shared" si="74"/>
        <v>0</v>
      </c>
      <c r="AJ140" s="5">
        <f t="shared" si="75"/>
        <v>0</v>
      </c>
      <c r="AK140" s="5">
        <f t="shared" si="76"/>
        <v>0</v>
      </c>
      <c r="AL140" s="5">
        <f t="shared" si="77"/>
        <v>0</v>
      </c>
      <c r="AM140" s="5">
        <f t="shared" si="78"/>
        <v>0</v>
      </c>
      <c r="AN140" s="5">
        <f t="shared" si="79"/>
        <v>0</v>
      </c>
      <c r="AO140" s="5">
        <f t="shared" si="80"/>
        <v>0</v>
      </c>
      <c r="AP140" s="5">
        <f t="shared" si="81"/>
        <v>0</v>
      </c>
      <c r="AQ140" s="5">
        <f t="shared" si="82"/>
        <v>0</v>
      </c>
      <c r="AR140" s="5">
        <f t="shared" si="83"/>
        <v>0</v>
      </c>
      <c r="AS140" s="5">
        <f t="shared" si="84"/>
        <v>0</v>
      </c>
      <c r="AT140" s="5">
        <f t="shared" si="85"/>
        <v>0</v>
      </c>
      <c r="AV140" s="5"/>
      <c r="AX140" s="5">
        <f t="shared" si="86"/>
        <v>0</v>
      </c>
      <c r="AY140" s="5">
        <f t="shared" si="87"/>
        <v>0</v>
      </c>
      <c r="AZ140" s="5">
        <f t="shared" si="88"/>
        <v>0</v>
      </c>
      <c r="BA140" s="5">
        <f t="shared" si="89"/>
        <v>0</v>
      </c>
      <c r="BB140" s="5">
        <f t="shared" si="90"/>
        <v>0</v>
      </c>
      <c r="BC140" s="5">
        <f t="shared" si="91"/>
        <v>0</v>
      </c>
      <c r="BD140" s="5">
        <f t="shared" si="92"/>
        <v>0</v>
      </c>
      <c r="BE140" s="5">
        <f t="shared" si="93"/>
        <v>0</v>
      </c>
      <c r="BF140" s="5"/>
      <c r="BI140">
        <f>IF(Förbrukning!F139="",Förbrukning!E139,0)/IF(Förbrukning!$B$3=Listor!$B$5,F140,1)</f>
        <v>0</v>
      </c>
      <c r="BJ140">
        <f>Förbrukning!F139/IF(Förbrukning!$B$3=Listor!$B$5,F140,1)</f>
        <v>0</v>
      </c>
      <c r="BL140">
        <f t="shared" si="94"/>
        <v>2</v>
      </c>
      <c r="BM140">
        <f t="shared" si="100"/>
        <v>1</v>
      </c>
      <c r="BN140" s="5">
        <f>Indata!$B$6</f>
        <v>0</v>
      </c>
    </row>
    <row r="141" spans="4:66" x14ac:dyDescent="0.2">
      <c r="D141" s="4">
        <f t="shared" si="101"/>
        <v>46432</v>
      </c>
      <c r="E141" s="62">
        <f t="shared" si="95"/>
        <v>0</v>
      </c>
      <c r="F141">
        <f>24+SUMIFS(Listor!$C$22:$C$23,Listor!$B$22:$B$23,Uttag!D141)</f>
        <v>24</v>
      </c>
      <c r="G141" s="5">
        <f t="shared" si="96"/>
        <v>0</v>
      </c>
      <c r="H141" s="5"/>
      <c r="I141" s="206">
        <f>Förbrukning!H140</f>
        <v>0</v>
      </c>
      <c r="J141" s="93"/>
      <c r="K141" s="132"/>
      <c r="L141" s="133"/>
      <c r="N141" s="5">
        <f t="shared" si="68"/>
        <v>0</v>
      </c>
      <c r="P141" s="5">
        <f>I141*SUMIFS(Priser!$L$3:$L$14,Priser!$A$3:$A$14,BL141)</f>
        <v>0</v>
      </c>
      <c r="Q141" s="5">
        <f t="shared" si="69"/>
        <v>0</v>
      </c>
      <c r="R141" s="5"/>
      <c r="U141" s="5">
        <f t="shared" si="70"/>
        <v>0</v>
      </c>
      <c r="V141" s="5">
        <f t="shared" si="97"/>
        <v>0</v>
      </c>
      <c r="W141" s="5">
        <f t="shared" si="71"/>
        <v>0</v>
      </c>
      <c r="X141" s="5">
        <f t="shared" si="98"/>
        <v>0</v>
      </c>
      <c r="Y141" s="5">
        <f>IF(X141&gt;=Priser!$N$6,Priser!$O$6,IF(X141&gt;=Priser!$N$5,Priser!$O$5,IF(X141&gt;=Priser!$N$4,Priser!$O$4,Priser!$O$3)))</f>
        <v>0</v>
      </c>
      <c r="Z141" s="5">
        <f>Y141*SUMIFS(Priser!$L$3:$L$14,Priser!$A$3:$A$14,$BL141)*V141</f>
        <v>0</v>
      </c>
      <c r="AA141" s="5">
        <f t="shared" si="99"/>
        <v>0</v>
      </c>
      <c r="AB141" s="5">
        <f>IF(AA141&gt;=Priser!$P$6,Priser!$Q$6,IF(AA141&gt;=Priser!$P$5,Priser!$Q$5,IF(AA141&gt;=Priser!$P$4,Priser!$Q$4,Priser!$Q$3)))</f>
        <v>0</v>
      </c>
      <c r="AC141" s="5">
        <f>AB141*SUMIFS(Priser!$L$3:$L$14,Priser!$A$3:$A$14,$BL141)*W141</f>
        <v>0</v>
      </c>
      <c r="AE141" s="5"/>
      <c r="AG141" s="5">
        <f t="shared" si="72"/>
        <v>0</v>
      </c>
      <c r="AH141" s="5">
        <f t="shared" si="73"/>
        <v>0</v>
      </c>
      <c r="AI141" s="5">
        <f t="shared" si="74"/>
        <v>0</v>
      </c>
      <c r="AJ141" s="5">
        <f t="shared" si="75"/>
        <v>0</v>
      </c>
      <c r="AK141" s="5">
        <f t="shared" si="76"/>
        <v>0</v>
      </c>
      <c r="AL141" s="5">
        <f t="shared" si="77"/>
        <v>0</v>
      </c>
      <c r="AM141" s="5">
        <f t="shared" si="78"/>
        <v>0</v>
      </c>
      <c r="AN141" s="5">
        <f t="shared" si="79"/>
        <v>0</v>
      </c>
      <c r="AO141" s="5">
        <f t="shared" si="80"/>
        <v>0</v>
      </c>
      <c r="AP141" s="5">
        <f t="shared" si="81"/>
        <v>0</v>
      </c>
      <c r="AQ141" s="5">
        <f t="shared" si="82"/>
        <v>0</v>
      </c>
      <c r="AR141" s="5">
        <f t="shared" si="83"/>
        <v>0</v>
      </c>
      <c r="AS141" s="5">
        <f t="shared" si="84"/>
        <v>0</v>
      </c>
      <c r="AT141" s="5">
        <f t="shared" si="85"/>
        <v>0</v>
      </c>
      <c r="AV141" s="5"/>
      <c r="AX141" s="5">
        <f t="shared" si="86"/>
        <v>0</v>
      </c>
      <c r="AY141" s="5">
        <f t="shared" si="87"/>
        <v>0</v>
      </c>
      <c r="AZ141" s="5">
        <f t="shared" si="88"/>
        <v>0</v>
      </c>
      <c r="BA141" s="5">
        <f t="shared" si="89"/>
        <v>0</v>
      </c>
      <c r="BB141" s="5">
        <f t="shared" si="90"/>
        <v>0</v>
      </c>
      <c r="BC141" s="5">
        <f t="shared" si="91"/>
        <v>0</v>
      </c>
      <c r="BD141" s="5">
        <f t="shared" si="92"/>
        <v>0</v>
      </c>
      <c r="BE141" s="5">
        <f t="shared" si="93"/>
        <v>0</v>
      </c>
      <c r="BF141" s="5"/>
      <c r="BI141">
        <f>IF(Förbrukning!F140="",Förbrukning!E140,0)/IF(Förbrukning!$B$3=Listor!$B$5,F141,1)</f>
        <v>0</v>
      </c>
      <c r="BJ141">
        <f>Förbrukning!F140/IF(Förbrukning!$B$3=Listor!$B$5,F141,1)</f>
        <v>0</v>
      </c>
      <c r="BL141">
        <f t="shared" si="94"/>
        <v>2</v>
      </c>
      <c r="BM141">
        <f t="shared" si="100"/>
        <v>1</v>
      </c>
      <c r="BN141" s="5">
        <f>Indata!$B$6</f>
        <v>0</v>
      </c>
    </row>
    <row r="142" spans="4:66" x14ac:dyDescent="0.2">
      <c r="D142" s="4">
        <f t="shared" si="101"/>
        <v>46433</v>
      </c>
      <c r="E142" s="62">
        <f t="shared" si="95"/>
        <v>0</v>
      </c>
      <c r="F142">
        <f>24+SUMIFS(Listor!$C$22:$C$23,Listor!$B$22:$B$23,Uttag!D142)</f>
        <v>24</v>
      </c>
      <c r="G142" s="5">
        <f t="shared" si="96"/>
        <v>0</v>
      </c>
      <c r="H142" s="5"/>
      <c r="I142" s="206">
        <f>Förbrukning!H141</f>
        <v>0</v>
      </c>
      <c r="J142" s="93"/>
      <c r="K142" s="132"/>
      <c r="L142" s="133"/>
      <c r="N142" s="5">
        <f t="shared" si="68"/>
        <v>0</v>
      </c>
      <c r="P142" s="5">
        <f>I142*SUMIFS(Priser!$L$3:$L$14,Priser!$A$3:$A$14,BL142)</f>
        <v>0</v>
      </c>
      <c r="Q142" s="5">
        <f t="shared" si="69"/>
        <v>0</v>
      </c>
      <c r="R142" s="5"/>
      <c r="U142" s="5">
        <f t="shared" si="70"/>
        <v>0</v>
      </c>
      <c r="V142" s="5">
        <f t="shared" si="97"/>
        <v>0</v>
      </c>
      <c r="W142" s="5">
        <f t="shared" si="71"/>
        <v>0</v>
      </c>
      <c r="X142" s="5">
        <f t="shared" si="98"/>
        <v>0</v>
      </c>
      <c r="Y142" s="5">
        <f>IF(X142&gt;=Priser!$N$6,Priser!$O$6,IF(X142&gt;=Priser!$N$5,Priser!$O$5,IF(X142&gt;=Priser!$N$4,Priser!$O$4,Priser!$O$3)))</f>
        <v>0</v>
      </c>
      <c r="Z142" s="5">
        <f>Y142*SUMIFS(Priser!$L$3:$L$14,Priser!$A$3:$A$14,$BL142)*V142</f>
        <v>0</v>
      </c>
      <c r="AA142" s="5">
        <f t="shared" si="99"/>
        <v>0</v>
      </c>
      <c r="AB142" s="5">
        <f>IF(AA142&gt;=Priser!$P$6,Priser!$Q$6,IF(AA142&gt;=Priser!$P$5,Priser!$Q$5,IF(AA142&gt;=Priser!$P$4,Priser!$Q$4,Priser!$Q$3)))</f>
        <v>0</v>
      </c>
      <c r="AC142" s="5">
        <f>AB142*SUMIFS(Priser!$L$3:$L$14,Priser!$A$3:$A$14,$BL142)*W142</f>
        <v>0</v>
      </c>
      <c r="AE142" s="5"/>
      <c r="AG142" s="5">
        <f t="shared" si="72"/>
        <v>0</v>
      </c>
      <c r="AH142" s="5">
        <f t="shared" si="73"/>
        <v>0</v>
      </c>
      <c r="AI142" s="5">
        <f t="shared" si="74"/>
        <v>0</v>
      </c>
      <c r="AJ142" s="5">
        <f t="shared" si="75"/>
        <v>0</v>
      </c>
      <c r="AK142" s="5">
        <f t="shared" si="76"/>
        <v>0</v>
      </c>
      <c r="AL142" s="5">
        <f t="shared" si="77"/>
        <v>0</v>
      </c>
      <c r="AM142" s="5">
        <f t="shared" si="78"/>
        <v>0</v>
      </c>
      <c r="AN142" s="5">
        <f t="shared" si="79"/>
        <v>0</v>
      </c>
      <c r="AO142" s="5">
        <f t="shared" si="80"/>
        <v>0</v>
      </c>
      <c r="AP142" s="5">
        <f t="shared" si="81"/>
        <v>0</v>
      </c>
      <c r="AQ142" s="5">
        <f t="shared" si="82"/>
        <v>0</v>
      </c>
      <c r="AR142" s="5">
        <f t="shared" si="83"/>
        <v>0</v>
      </c>
      <c r="AS142" s="5">
        <f t="shared" si="84"/>
        <v>0</v>
      </c>
      <c r="AT142" s="5">
        <f t="shared" si="85"/>
        <v>0</v>
      </c>
      <c r="AV142" s="5"/>
      <c r="AX142" s="5">
        <f t="shared" si="86"/>
        <v>0</v>
      </c>
      <c r="AY142" s="5">
        <f t="shared" si="87"/>
        <v>0</v>
      </c>
      <c r="AZ142" s="5">
        <f t="shared" si="88"/>
        <v>0</v>
      </c>
      <c r="BA142" s="5">
        <f t="shared" si="89"/>
        <v>0</v>
      </c>
      <c r="BB142" s="5">
        <f t="shared" si="90"/>
        <v>0</v>
      </c>
      <c r="BC142" s="5">
        <f t="shared" si="91"/>
        <v>0</v>
      </c>
      <c r="BD142" s="5">
        <f t="shared" si="92"/>
        <v>0</v>
      </c>
      <c r="BE142" s="5">
        <f t="shared" si="93"/>
        <v>0</v>
      </c>
      <c r="BF142" s="5"/>
      <c r="BI142">
        <f>IF(Förbrukning!F141="",Förbrukning!E141,0)/IF(Förbrukning!$B$3=Listor!$B$5,F142,1)</f>
        <v>0</v>
      </c>
      <c r="BJ142">
        <f>Förbrukning!F141/IF(Förbrukning!$B$3=Listor!$B$5,F142,1)</f>
        <v>0</v>
      </c>
      <c r="BL142">
        <f t="shared" si="94"/>
        <v>2</v>
      </c>
      <c r="BM142">
        <f t="shared" si="100"/>
        <v>1</v>
      </c>
      <c r="BN142" s="5">
        <f>Indata!$B$6</f>
        <v>0</v>
      </c>
    </row>
    <row r="143" spans="4:66" x14ac:dyDescent="0.2">
      <c r="D143" s="4">
        <f t="shared" si="101"/>
        <v>46434</v>
      </c>
      <c r="E143" s="62">
        <f t="shared" si="95"/>
        <v>0</v>
      </c>
      <c r="F143">
        <f>24+SUMIFS(Listor!$C$22:$C$23,Listor!$B$22:$B$23,Uttag!D143)</f>
        <v>24</v>
      </c>
      <c r="G143" s="5">
        <f t="shared" si="96"/>
        <v>0</v>
      </c>
      <c r="H143" s="5"/>
      <c r="I143" s="206">
        <f>Förbrukning!H142</f>
        <v>0</v>
      </c>
      <c r="J143" s="93"/>
      <c r="K143" s="132"/>
      <c r="L143" s="133"/>
      <c r="N143" s="5">
        <f t="shared" si="68"/>
        <v>0</v>
      </c>
      <c r="P143" s="5">
        <f>I143*SUMIFS(Priser!$L$3:$L$14,Priser!$A$3:$A$14,BL143)</f>
        <v>0</v>
      </c>
      <c r="Q143" s="5">
        <f t="shared" si="69"/>
        <v>0</v>
      </c>
      <c r="R143" s="5"/>
      <c r="U143" s="5">
        <f t="shared" si="70"/>
        <v>0</v>
      </c>
      <c r="V143" s="5">
        <f t="shared" si="97"/>
        <v>0</v>
      </c>
      <c r="W143" s="5">
        <f t="shared" si="71"/>
        <v>0</v>
      </c>
      <c r="X143" s="5">
        <f t="shared" si="98"/>
        <v>0</v>
      </c>
      <c r="Y143" s="5">
        <f>IF(X143&gt;=Priser!$N$6,Priser!$O$6,IF(X143&gt;=Priser!$N$5,Priser!$O$5,IF(X143&gt;=Priser!$N$4,Priser!$O$4,Priser!$O$3)))</f>
        <v>0</v>
      </c>
      <c r="Z143" s="5">
        <f>Y143*SUMIFS(Priser!$L$3:$L$14,Priser!$A$3:$A$14,$BL143)*V143</f>
        <v>0</v>
      </c>
      <c r="AA143" s="5">
        <f t="shared" si="99"/>
        <v>0</v>
      </c>
      <c r="AB143" s="5">
        <f>IF(AA143&gt;=Priser!$P$6,Priser!$Q$6,IF(AA143&gt;=Priser!$P$5,Priser!$Q$5,IF(AA143&gt;=Priser!$P$4,Priser!$Q$4,Priser!$Q$3)))</f>
        <v>0</v>
      </c>
      <c r="AC143" s="5">
        <f>AB143*SUMIFS(Priser!$L$3:$L$14,Priser!$A$3:$A$14,$BL143)*W143</f>
        <v>0</v>
      </c>
      <c r="AE143" s="5"/>
      <c r="AG143" s="5">
        <f t="shared" si="72"/>
        <v>0</v>
      </c>
      <c r="AH143" s="5">
        <f t="shared" si="73"/>
        <v>0</v>
      </c>
      <c r="AI143" s="5">
        <f t="shared" si="74"/>
        <v>0</v>
      </c>
      <c r="AJ143" s="5">
        <f t="shared" si="75"/>
        <v>0</v>
      </c>
      <c r="AK143" s="5">
        <f t="shared" si="76"/>
        <v>0</v>
      </c>
      <c r="AL143" s="5">
        <f t="shared" si="77"/>
        <v>0</v>
      </c>
      <c r="AM143" s="5">
        <f t="shared" si="78"/>
        <v>0</v>
      </c>
      <c r="AN143" s="5">
        <f t="shared" si="79"/>
        <v>0</v>
      </c>
      <c r="AO143" s="5">
        <f t="shared" si="80"/>
        <v>0</v>
      </c>
      <c r="AP143" s="5">
        <f t="shared" si="81"/>
        <v>0</v>
      </c>
      <c r="AQ143" s="5">
        <f t="shared" si="82"/>
        <v>0</v>
      </c>
      <c r="AR143" s="5">
        <f t="shared" si="83"/>
        <v>0</v>
      </c>
      <c r="AS143" s="5">
        <f t="shared" si="84"/>
        <v>0</v>
      </c>
      <c r="AT143" s="5">
        <f t="shared" si="85"/>
        <v>0</v>
      </c>
      <c r="AV143" s="5"/>
      <c r="AX143" s="5">
        <f t="shared" si="86"/>
        <v>0</v>
      </c>
      <c r="AY143" s="5">
        <f t="shared" si="87"/>
        <v>0</v>
      </c>
      <c r="AZ143" s="5">
        <f t="shared" si="88"/>
        <v>0</v>
      </c>
      <c r="BA143" s="5">
        <f t="shared" si="89"/>
        <v>0</v>
      </c>
      <c r="BB143" s="5">
        <f t="shared" si="90"/>
        <v>0</v>
      </c>
      <c r="BC143" s="5">
        <f t="shared" si="91"/>
        <v>0</v>
      </c>
      <c r="BD143" s="5">
        <f t="shared" si="92"/>
        <v>0</v>
      </c>
      <c r="BE143" s="5">
        <f t="shared" si="93"/>
        <v>0</v>
      </c>
      <c r="BF143" s="5"/>
      <c r="BI143">
        <f>IF(Förbrukning!F142="",Förbrukning!E142,0)/IF(Förbrukning!$B$3=Listor!$B$5,F143,1)</f>
        <v>0</v>
      </c>
      <c r="BJ143">
        <f>Förbrukning!F142/IF(Förbrukning!$B$3=Listor!$B$5,F143,1)</f>
        <v>0</v>
      </c>
      <c r="BL143">
        <f t="shared" si="94"/>
        <v>2</v>
      </c>
      <c r="BM143">
        <f t="shared" si="100"/>
        <v>1</v>
      </c>
      <c r="BN143" s="5">
        <f>Indata!$B$6</f>
        <v>0</v>
      </c>
    </row>
    <row r="144" spans="4:66" x14ac:dyDescent="0.2">
      <c r="D144" s="4">
        <f t="shared" si="101"/>
        <v>46435</v>
      </c>
      <c r="E144" s="62">
        <f t="shared" si="95"/>
        <v>0</v>
      </c>
      <c r="F144">
        <f>24+SUMIFS(Listor!$C$22:$C$23,Listor!$B$22:$B$23,Uttag!D144)</f>
        <v>24</v>
      </c>
      <c r="G144" s="5">
        <f t="shared" si="96"/>
        <v>0</v>
      </c>
      <c r="H144" s="5"/>
      <c r="I144" s="206">
        <f>Förbrukning!H143</f>
        <v>0</v>
      </c>
      <c r="J144" s="93"/>
      <c r="K144" s="132"/>
      <c r="L144" s="133"/>
      <c r="N144" s="5">
        <f t="shared" si="68"/>
        <v>0</v>
      </c>
      <c r="P144" s="5">
        <f>I144*SUMIFS(Priser!$L$3:$L$14,Priser!$A$3:$A$14,BL144)</f>
        <v>0</v>
      </c>
      <c r="Q144" s="5">
        <f t="shared" si="69"/>
        <v>0</v>
      </c>
      <c r="R144" s="5"/>
      <c r="U144" s="5">
        <f t="shared" si="70"/>
        <v>0</v>
      </c>
      <c r="V144" s="5">
        <f t="shared" si="97"/>
        <v>0</v>
      </c>
      <c r="W144" s="5">
        <f t="shared" si="71"/>
        <v>0</v>
      </c>
      <c r="X144" s="5">
        <f t="shared" si="98"/>
        <v>0</v>
      </c>
      <c r="Y144" s="5">
        <f>IF(X144&gt;=Priser!$N$6,Priser!$O$6,IF(X144&gt;=Priser!$N$5,Priser!$O$5,IF(X144&gt;=Priser!$N$4,Priser!$O$4,Priser!$O$3)))</f>
        <v>0</v>
      </c>
      <c r="Z144" s="5">
        <f>Y144*SUMIFS(Priser!$L$3:$L$14,Priser!$A$3:$A$14,$BL144)*V144</f>
        <v>0</v>
      </c>
      <c r="AA144" s="5">
        <f t="shared" si="99"/>
        <v>0</v>
      </c>
      <c r="AB144" s="5">
        <f>IF(AA144&gt;=Priser!$P$6,Priser!$Q$6,IF(AA144&gt;=Priser!$P$5,Priser!$Q$5,IF(AA144&gt;=Priser!$P$4,Priser!$Q$4,Priser!$Q$3)))</f>
        <v>0</v>
      </c>
      <c r="AC144" s="5">
        <f>AB144*SUMIFS(Priser!$L$3:$L$14,Priser!$A$3:$A$14,$BL144)*W144</f>
        <v>0</v>
      </c>
      <c r="AE144" s="5"/>
      <c r="AG144" s="5">
        <f t="shared" si="72"/>
        <v>0</v>
      </c>
      <c r="AH144" s="5">
        <f t="shared" si="73"/>
        <v>0</v>
      </c>
      <c r="AI144" s="5">
        <f t="shared" si="74"/>
        <v>0</v>
      </c>
      <c r="AJ144" s="5">
        <f t="shared" si="75"/>
        <v>0</v>
      </c>
      <c r="AK144" s="5">
        <f t="shared" si="76"/>
        <v>0</v>
      </c>
      <c r="AL144" s="5">
        <f t="shared" si="77"/>
        <v>0</v>
      </c>
      <c r="AM144" s="5">
        <f t="shared" si="78"/>
        <v>0</v>
      </c>
      <c r="AN144" s="5">
        <f t="shared" si="79"/>
        <v>0</v>
      </c>
      <c r="AO144" s="5">
        <f t="shared" si="80"/>
        <v>0</v>
      </c>
      <c r="AP144" s="5">
        <f t="shared" si="81"/>
        <v>0</v>
      </c>
      <c r="AQ144" s="5">
        <f t="shared" si="82"/>
        <v>0</v>
      </c>
      <c r="AR144" s="5">
        <f t="shared" si="83"/>
        <v>0</v>
      </c>
      <c r="AS144" s="5">
        <f t="shared" si="84"/>
        <v>0</v>
      </c>
      <c r="AT144" s="5">
        <f t="shared" si="85"/>
        <v>0</v>
      </c>
      <c r="AV144" s="5"/>
      <c r="AX144" s="5">
        <f t="shared" si="86"/>
        <v>0</v>
      </c>
      <c r="AY144" s="5">
        <f t="shared" si="87"/>
        <v>0</v>
      </c>
      <c r="AZ144" s="5">
        <f t="shared" si="88"/>
        <v>0</v>
      </c>
      <c r="BA144" s="5">
        <f t="shared" si="89"/>
        <v>0</v>
      </c>
      <c r="BB144" s="5">
        <f t="shared" si="90"/>
        <v>0</v>
      </c>
      <c r="BC144" s="5">
        <f t="shared" si="91"/>
        <v>0</v>
      </c>
      <c r="BD144" s="5">
        <f t="shared" si="92"/>
        <v>0</v>
      </c>
      <c r="BE144" s="5">
        <f t="shared" si="93"/>
        <v>0</v>
      </c>
      <c r="BF144" s="5"/>
      <c r="BI144">
        <f>IF(Förbrukning!F143="",Förbrukning!E143,0)/IF(Förbrukning!$B$3=Listor!$B$5,F144,1)</f>
        <v>0</v>
      </c>
      <c r="BJ144">
        <f>Förbrukning!F143/IF(Förbrukning!$B$3=Listor!$B$5,F144,1)</f>
        <v>0</v>
      </c>
      <c r="BL144">
        <f t="shared" si="94"/>
        <v>2</v>
      </c>
      <c r="BM144">
        <f t="shared" si="100"/>
        <v>1</v>
      </c>
      <c r="BN144" s="5">
        <f>Indata!$B$6</f>
        <v>0</v>
      </c>
    </row>
    <row r="145" spans="4:66" x14ac:dyDescent="0.2">
      <c r="D145" s="4">
        <f t="shared" si="101"/>
        <v>46436</v>
      </c>
      <c r="E145" s="62">
        <f t="shared" si="95"/>
        <v>0</v>
      </c>
      <c r="F145">
        <f>24+SUMIFS(Listor!$C$22:$C$23,Listor!$B$22:$B$23,Uttag!D145)</f>
        <v>24</v>
      </c>
      <c r="G145" s="5">
        <f t="shared" si="96"/>
        <v>0</v>
      </c>
      <c r="H145" s="5"/>
      <c r="I145" s="206">
        <f>Förbrukning!H144</f>
        <v>0</v>
      </c>
      <c r="J145" s="93"/>
      <c r="K145" s="132"/>
      <c r="L145" s="133"/>
      <c r="N145" s="5">
        <f t="shared" si="68"/>
        <v>0</v>
      </c>
      <c r="P145" s="5">
        <f>I145*SUMIFS(Priser!$L$3:$L$14,Priser!$A$3:$A$14,BL145)</f>
        <v>0</v>
      </c>
      <c r="Q145" s="5">
        <f t="shared" si="69"/>
        <v>0</v>
      </c>
      <c r="R145" s="5"/>
      <c r="U145" s="5">
        <f t="shared" si="70"/>
        <v>0</v>
      </c>
      <c r="V145" s="5">
        <f t="shared" si="97"/>
        <v>0</v>
      </c>
      <c r="W145" s="5">
        <f t="shared" si="71"/>
        <v>0</v>
      </c>
      <c r="X145" s="5">
        <f t="shared" si="98"/>
        <v>0</v>
      </c>
      <c r="Y145" s="5">
        <f>IF(X145&gt;=Priser!$N$6,Priser!$O$6,IF(X145&gt;=Priser!$N$5,Priser!$O$5,IF(X145&gt;=Priser!$N$4,Priser!$O$4,Priser!$O$3)))</f>
        <v>0</v>
      </c>
      <c r="Z145" s="5">
        <f>Y145*SUMIFS(Priser!$L$3:$L$14,Priser!$A$3:$A$14,$BL145)*V145</f>
        <v>0</v>
      </c>
      <c r="AA145" s="5">
        <f t="shared" si="99"/>
        <v>0</v>
      </c>
      <c r="AB145" s="5">
        <f>IF(AA145&gt;=Priser!$P$6,Priser!$Q$6,IF(AA145&gt;=Priser!$P$5,Priser!$Q$5,IF(AA145&gt;=Priser!$P$4,Priser!$Q$4,Priser!$Q$3)))</f>
        <v>0</v>
      </c>
      <c r="AC145" s="5">
        <f>AB145*SUMIFS(Priser!$L$3:$L$14,Priser!$A$3:$A$14,$BL145)*W145</f>
        <v>0</v>
      </c>
      <c r="AE145" s="5"/>
      <c r="AG145" s="5">
        <f t="shared" si="72"/>
        <v>0</v>
      </c>
      <c r="AH145" s="5">
        <f t="shared" si="73"/>
        <v>0</v>
      </c>
      <c r="AI145" s="5">
        <f t="shared" si="74"/>
        <v>0</v>
      </c>
      <c r="AJ145" s="5">
        <f t="shared" si="75"/>
        <v>0</v>
      </c>
      <c r="AK145" s="5">
        <f t="shared" si="76"/>
        <v>0</v>
      </c>
      <c r="AL145" s="5">
        <f t="shared" si="77"/>
        <v>0</v>
      </c>
      <c r="AM145" s="5">
        <f t="shared" si="78"/>
        <v>0</v>
      </c>
      <c r="AN145" s="5">
        <f t="shared" si="79"/>
        <v>0</v>
      </c>
      <c r="AO145" s="5">
        <f t="shared" si="80"/>
        <v>0</v>
      </c>
      <c r="AP145" s="5">
        <f t="shared" si="81"/>
        <v>0</v>
      </c>
      <c r="AQ145" s="5">
        <f t="shared" si="82"/>
        <v>0</v>
      </c>
      <c r="AR145" s="5">
        <f t="shared" si="83"/>
        <v>0</v>
      </c>
      <c r="AS145" s="5">
        <f t="shared" si="84"/>
        <v>0</v>
      </c>
      <c r="AT145" s="5">
        <f t="shared" si="85"/>
        <v>0</v>
      </c>
      <c r="AV145" s="5"/>
      <c r="AX145" s="5">
        <f t="shared" si="86"/>
        <v>0</v>
      </c>
      <c r="AY145" s="5">
        <f t="shared" si="87"/>
        <v>0</v>
      </c>
      <c r="AZ145" s="5">
        <f t="shared" si="88"/>
        <v>0</v>
      </c>
      <c r="BA145" s="5">
        <f t="shared" si="89"/>
        <v>0</v>
      </c>
      <c r="BB145" s="5">
        <f t="shared" si="90"/>
        <v>0</v>
      </c>
      <c r="BC145" s="5">
        <f t="shared" si="91"/>
        <v>0</v>
      </c>
      <c r="BD145" s="5">
        <f t="shared" si="92"/>
        <v>0</v>
      </c>
      <c r="BE145" s="5">
        <f t="shared" si="93"/>
        <v>0</v>
      </c>
      <c r="BF145" s="5"/>
      <c r="BI145">
        <f>IF(Förbrukning!F144="",Förbrukning!E144,0)/IF(Förbrukning!$B$3=Listor!$B$5,F145,1)</f>
        <v>0</v>
      </c>
      <c r="BJ145">
        <f>Förbrukning!F144/IF(Förbrukning!$B$3=Listor!$B$5,F145,1)</f>
        <v>0</v>
      </c>
      <c r="BL145">
        <f t="shared" si="94"/>
        <v>2</v>
      </c>
      <c r="BM145">
        <f t="shared" si="100"/>
        <v>1</v>
      </c>
      <c r="BN145" s="5">
        <f>Indata!$B$6</f>
        <v>0</v>
      </c>
    </row>
    <row r="146" spans="4:66" x14ac:dyDescent="0.2">
      <c r="D146" s="4">
        <f t="shared" si="101"/>
        <v>46437</v>
      </c>
      <c r="E146" s="62">
        <f t="shared" si="95"/>
        <v>0</v>
      </c>
      <c r="F146">
        <f>24+SUMIFS(Listor!$C$22:$C$23,Listor!$B$22:$B$23,Uttag!D146)</f>
        <v>24</v>
      </c>
      <c r="G146" s="5">
        <f t="shared" si="96"/>
        <v>0</v>
      </c>
      <c r="H146" s="5"/>
      <c r="I146" s="206">
        <f>Förbrukning!H145</f>
        <v>0</v>
      </c>
      <c r="J146" s="93"/>
      <c r="K146" s="132"/>
      <c r="L146" s="133"/>
      <c r="N146" s="5">
        <f t="shared" si="68"/>
        <v>0</v>
      </c>
      <c r="P146" s="5">
        <f>I146*SUMIFS(Priser!$L$3:$L$14,Priser!$A$3:$A$14,BL146)</f>
        <v>0</v>
      </c>
      <c r="Q146" s="5">
        <f t="shared" si="69"/>
        <v>0</v>
      </c>
      <c r="R146" s="5"/>
      <c r="U146" s="5">
        <f t="shared" si="70"/>
        <v>0</v>
      </c>
      <c r="V146" s="5">
        <f t="shared" si="97"/>
        <v>0</v>
      </c>
      <c r="W146" s="5">
        <f t="shared" si="71"/>
        <v>0</v>
      </c>
      <c r="X146" s="5">
        <f t="shared" si="98"/>
        <v>0</v>
      </c>
      <c r="Y146" s="5">
        <f>IF(X146&gt;=Priser!$N$6,Priser!$O$6,IF(X146&gt;=Priser!$N$5,Priser!$O$5,IF(X146&gt;=Priser!$N$4,Priser!$O$4,Priser!$O$3)))</f>
        <v>0</v>
      </c>
      <c r="Z146" s="5">
        <f>Y146*SUMIFS(Priser!$L$3:$L$14,Priser!$A$3:$A$14,$BL146)*V146</f>
        <v>0</v>
      </c>
      <c r="AA146" s="5">
        <f t="shared" si="99"/>
        <v>0</v>
      </c>
      <c r="AB146" s="5">
        <f>IF(AA146&gt;=Priser!$P$6,Priser!$Q$6,IF(AA146&gt;=Priser!$P$5,Priser!$Q$5,IF(AA146&gt;=Priser!$P$4,Priser!$Q$4,Priser!$Q$3)))</f>
        <v>0</v>
      </c>
      <c r="AC146" s="5">
        <f>AB146*SUMIFS(Priser!$L$3:$L$14,Priser!$A$3:$A$14,$BL146)*W146</f>
        <v>0</v>
      </c>
      <c r="AE146" s="5"/>
      <c r="AG146" s="5">
        <f t="shared" si="72"/>
        <v>0</v>
      </c>
      <c r="AH146" s="5">
        <f t="shared" si="73"/>
        <v>0</v>
      </c>
      <c r="AI146" s="5">
        <f t="shared" si="74"/>
        <v>0</v>
      </c>
      <c r="AJ146" s="5">
        <f t="shared" si="75"/>
        <v>0</v>
      </c>
      <c r="AK146" s="5">
        <f t="shared" si="76"/>
        <v>0</v>
      </c>
      <c r="AL146" s="5">
        <f t="shared" si="77"/>
        <v>0</v>
      </c>
      <c r="AM146" s="5">
        <f t="shared" si="78"/>
        <v>0</v>
      </c>
      <c r="AN146" s="5">
        <f t="shared" si="79"/>
        <v>0</v>
      </c>
      <c r="AO146" s="5">
        <f t="shared" si="80"/>
        <v>0</v>
      </c>
      <c r="AP146" s="5">
        <f t="shared" si="81"/>
        <v>0</v>
      </c>
      <c r="AQ146" s="5">
        <f t="shared" si="82"/>
        <v>0</v>
      </c>
      <c r="AR146" s="5">
        <f t="shared" si="83"/>
        <v>0</v>
      </c>
      <c r="AS146" s="5">
        <f t="shared" si="84"/>
        <v>0</v>
      </c>
      <c r="AT146" s="5">
        <f t="shared" si="85"/>
        <v>0</v>
      </c>
      <c r="AV146" s="5"/>
      <c r="AX146" s="5">
        <f t="shared" si="86"/>
        <v>0</v>
      </c>
      <c r="AY146" s="5">
        <f t="shared" si="87"/>
        <v>0</v>
      </c>
      <c r="AZ146" s="5">
        <f t="shared" si="88"/>
        <v>0</v>
      </c>
      <c r="BA146" s="5">
        <f t="shared" si="89"/>
        <v>0</v>
      </c>
      <c r="BB146" s="5">
        <f t="shared" si="90"/>
        <v>0</v>
      </c>
      <c r="BC146" s="5">
        <f t="shared" si="91"/>
        <v>0</v>
      </c>
      <c r="BD146" s="5">
        <f t="shared" si="92"/>
        <v>0</v>
      </c>
      <c r="BE146" s="5">
        <f t="shared" si="93"/>
        <v>0</v>
      </c>
      <c r="BF146" s="5"/>
      <c r="BI146">
        <f>IF(Förbrukning!F145="",Förbrukning!E145,0)/IF(Förbrukning!$B$3=Listor!$B$5,F146,1)</f>
        <v>0</v>
      </c>
      <c r="BJ146">
        <f>Förbrukning!F145/IF(Förbrukning!$B$3=Listor!$B$5,F146,1)</f>
        <v>0</v>
      </c>
      <c r="BL146">
        <f t="shared" si="94"/>
        <v>2</v>
      </c>
      <c r="BM146">
        <f t="shared" si="100"/>
        <v>1</v>
      </c>
      <c r="BN146" s="5">
        <f>Indata!$B$6</f>
        <v>0</v>
      </c>
    </row>
    <row r="147" spans="4:66" x14ac:dyDescent="0.2">
      <c r="D147" s="4">
        <f t="shared" si="101"/>
        <v>46438</v>
      </c>
      <c r="E147" s="62">
        <f t="shared" si="95"/>
        <v>0</v>
      </c>
      <c r="F147">
        <f>24+SUMIFS(Listor!$C$22:$C$23,Listor!$B$22:$B$23,Uttag!D147)</f>
        <v>24</v>
      </c>
      <c r="G147" s="5">
        <f t="shared" si="96"/>
        <v>0</v>
      </c>
      <c r="H147" s="5"/>
      <c r="I147" s="206">
        <f>Förbrukning!H146</f>
        <v>0</v>
      </c>
      <c r="J147" s="93"/>
      <c r="K147" s="132"/>
      <c r="L147" s="133"/>
      <c r="N147" s="5">
        <f t="shared" si="68"/>
        <v>0</v>
      </c>
      <c r="P147" s="5">
        <f>I147*SUMIFS(Priser!$L$3:$L$14,Priser!$A$3:$A$14,BL147)</f>
        <v>0</v>
      </c>
      <c r="Q147" s="5">
        <f t="shared" si="69"/>
        <v>0</v>
      </c>
      <c r="R147" s="5"/>
      <c r="U147" s="5">
        <f t="shared" si="70"/>
        <v>0</v>
      </c>
      <c r="V147" s="5">
        <f t="shared" si="97"/>
        <v>0</v>
      </c>
      <c r="W147" s="5">
        <f t="shared" si="71"/>
        <v>0</v>
      </c>
      <c r="X147" s="5">
        <f t="shared" si="98"/>
        <v>0</v>
      </c>
      <c r="Y147" s="5">
        <f>IF(X147&gt;=Priser!$N$6,Priser!$O$6,IF(X147&gt;=Priser!$N$5,Priser!$O$5,IF(X147&gt;=Priser!$N$4,Priser!$O$4,Priser!$O$3)))</f>
        <v>0</v>
      </c>
      <c r="Z147" s="5">
        <f>Y147*SUMIFS(Priser!$L$3:$L$14,Priser!$A$3:$A$14,$BL147)*V147</f>
        <v>0</v>
      </c>
      <c r="AA147" s="5">
        <f t="shared" si="99"/>
        <v>0</v>
      </c>
      <c r="AB147" s="5">
        <f>IF(AA147&gt;=Priser!$P$6,Priser!$Q$6,IF(AA147&gt;=Priser!$P$5,Priser!$Q$5,IF(AA147&gt;=Priser!$P$4,Priser!$Q$4,Priser!$Q$3)))</f>
        <v>0</v>
      </c>
      <c r="AC147" s="5">
        <f>AB147*SUMIFS(Priser!$L$3:$L$14,Priser!$A$3:$A$14,$BL147)*W147</f>
        <v>0</v>
      </c>
      <c r="AE147" s="5"/>
      <c r="AG147" s="5">
        <f t="shared" si="72"/>
        <v>0</v>
      </c>
      <c r="AH147" s="5">
        <f t="shared" si="73"/>
        <v>0</v>
      </c>
      <c r="AI147" s="5">
        <f t="shared" si="74"/>
        <v>0</v>
      </c>
      <c r="AJ147" s="5">
        <f t="shared" si="75"/>
        <v>0</v>
      </c>
      <c r="AK147" s="5">
        <f t="shared" si="76"/>
        <v>0</v>
      </c>
      <c r="AL147" s="5">
        <f t="shared" si="77"/>
        <v>0</v>
      </c>
      <c r="AM147" s="5">
        <f t="shared" si="78"/>
        <v>0</v>
      </c>
      <c r="AN147" s="5">
        <f t="shared" si="79"/>
        <v>0</v>
      </c>
      <c r="AO147" s="5">
        <f t="shared" si="80"/>
        <v>0</v>
      </c>
      <c r="AP147" s="5">
        <f t="shared" si="81"/>
        <v>0</v>
      </c>
      <c r="AQ147" s="5">
        <f t="shared" si="82"/>
        <v>0</v>
      </c>
      <c r="AR147" s="5">
        <f t="shared" si="83"/>
        <v>0</v>
      </c>
      <c r="AS147" s="5">
        <f t="shared" si="84"/>
        <v>0</v>
      </c>
      <c r="AT147" s="5">
        <f t="shared" si="85"/>
        <v>0</v>
      </c>
      <c r="AV147" s="5"/>
      <c r="AX147" s="5">
        <f t="shared" si="86"/>
        <v>0</v>
      </c>
      <c r="AY147" s="5">
        <f t="shared" si="87"/>
        <v>0</v>
      </c>
      <c r="AZ147" s="5">
        <f t="shared" si="88"/>
        <v>0</v>
      </c>
      <c r="BA147" s="5">
        <f t="shared" si="89"/>
        <v>0</v>
      </c>
      <c r="BB147" s="5">
        <f t="shared" si="90"/>
        <v>0</v>
      </c>
      <c r="BC147" s="5">
        <f t="shared" si="91"/>
        <v>0</v>
      </c>
      <c r="BD147" s="5">
        <f t="shared" si="92"/>
        <v>0</v>
      </c>
      <c r="BE147" s="5">
        <f t="shared" si="93"/>
        <v>0</v>
      </c>
      <c r="BF147" s="5"/>
      <c r="BI147">
        <f>IF(Förbrukning!F146="",Förbrukning!E146,0)/IF(Förbrukning!$B$3=Listor!$B$5,F147,1)</f>
        <v>0</v>
      </c>
      <c r="BJ147">
        <f>Förbrukning!F146/IF(Förbrukning!$B$3=Listor!$B$5,F147,1)</f>
        <v>0</v>
      </c>
      <c r="BL147">
        <f t="shared" si="94"/>
        <v>2</v>
      </c>
      <c r="BM147">
        <f t="shared" si="100"/>
        <v>1</v>
      </c>
      <c r="BN147" s="5">
        <f>Indata!$B$6</f>
        <v>0</v>
      </c>
    </row>
    <row r="148" spans="4:66" x14ac:dyDescent="0.2">
      <c r="D148" s="4">
        <f t="shared" si="101"/>
        <v>46439</v>
      </c>
      <c r="E148" s="62">
        <f t="shared" si="95"/>
        <v>0</v>
      </c>
      <c r="F148">
        <f>24+SUMIFS(Listor!$C$22:$C$23,Listor!$B$22:$B$23,Uttag!D148)</f>
        <v>24</v>
      </c>
      <c r="G148" s="5">
        <f t="shared" si="96"/>
        <v>0</v>
      </c>
      <c r="H148" s="5"/>
      <c r="I148" s="206">
        <f>Förbrukning!H147</f>
        <v>0</v>
      </c>
      <c r="J148" s="93"/>
      <c r="K148" s="132"/>
      <c r="L148" s="133"/>
      <c r="N148" s="5">
        <f t="shared" si="68"/>
        <v>0</v>
      </c>
      <c r="P148" s="5">
        <f>I148*SUMIFS(Priser!$L$3:$L$14,Priser!$A$3:$A$14,BL148)</f>
        <v>0</v>
      </c>
      <c r="Q148" s="5">
        <f t="shared" si="69"/>
        <v>0</v>
      </c>
      <c r="R148" s="5"/>
      <c r="U148" s="5">
        <f t="shared" si="70"/>
        <v>0</v>
      </c>
      <c r="V148" s="5">
        <f t="shared" si="97"/>
        <v>0</v>
      </c>
      <c r="W148" s="5">
        <f t="shared" si="71"/>
        <v>0</v>
      </c>
      <c r="X148" s="5">
        <f t="shared" si="98"/>
        <v>0</v>
      </c>
      <c r="Y148" s="5">
        <f>IF(X148&gt;=Priser!$N$6,Priser!$O$6,IF(X148&gt;=Priser!$N$5,Priser!$O$5,IF(X148&gt;=Priser!$N$4,Priser!$O$4,Priser!$O$3)))</f>
        <v>0</v>
      </c>
      <c r="Z148" s="5">
        <f>Y148*SUMIFS(Priser!$L$3:$L$14,Priser!$A$3:$A$14,$BL148)*V148</f>
        <v>0</v>
      </c>
      <c r="AA148" s="5">
        <f t="shared" si="99"/>
        <v>0</v>
      </c>
      <c r="AB148" s="5">
        <f>IF(AA148&gt;=Priser!$P$6,Priser!$Q$6,IF(AA148&gt;=Priser!$P$5,Priser!$Q$5,IF(AA148&gt;=Priser!$P$4,Priser!$Q$4,Priser!$Q$3)))</f>
        <v>0</v>
      </c>
      <c r="AC148" s="5">
        <f>AB148*SUMIFS(Priser!$L$3:$L$14,Priser!$A$3:$A$14,$BL148)*W148</f>
        <v>0</v>
      </c>
      <c r="AE148" s="5"/>
      <c r="AG148" s="5">
        <f t="shared" si="72"/>
        <v>0</v>
      </c>
      <c r="AH148" s="5">
        <f t="shared" si="73"/>
        <v>0</v>
      </c>
      <c r="AI148" s="5">
        <f t="shared" si="74"/>
        <v>0</v>
      </c>
      <c r="AJ148" s="5">
        <f t="shared" si="75"/>
        <v>0</v>
      </c>
      <c r="AK148" s="5">
        <f t="shared" si="76"/>
        <v>0</v>
      </c>
      <c r="AL148" s="5">
        <f t="shared" si="77"/>
        <v>0</v>
      </c>
      <c r="AM148" s="5">
        <f t="shared" si="78"/>
        <v>0</v>
      </c>
      <c r="AN148" s="5">
        <f t="shared" si="79"/>
        <v>0</v>
      </c>
      <c r="AO148" s="5">
        <f t="shared" si="80"/>
        <v>0</v>
      </c>
      <c r="AP148" s="5">
        <f t="shared" si="81"/>
        <v>0</v>
      </c>
      <c r="AQ148" s="5">
        <f t="shared" si="82"/>
        <v>0</v>
      </c>
      <c r="AR148" s="5">
        <f t="shared" si="83"/>
        <v>0</v>
      </c>
      <c r="AS148" s="5">
        <f t="shared" si="84"/>
        <v>0</v>
      </c>
      <c r="AT148" s="5">
        <f t="shared" si="85"/>
        <v>0</v>
      </c>
      <c r="AV148" s="5"/>
      <c r="AX148" s="5">
        <f t="shared" si="86"/>
        <v>0</v>
      </c>
      <c r="AY148" s="5">
        <f t="shared" si="87"/>
        <v>0</v>
      </c>
      <c r="AZ148" s="5">
        <f t="shared" si="88"/>
        <v>0</v>
      </c>
      <c r="BA148" s="5">
        <f t="shared" si="89"/>
        <v>0</v>
      </c>
      <c r="BB148" s="5">
        <f t="shared" si="90"/>
        <v>0</v>
      </c>
      <c r="BC148" s="5">
        <f t="shared" si="91"/>
        <v>0</v>
      </c>
      <c r="BD148" s="5">
        <f t="shared" si="92"/>
        <v>0</v>
      </c>
      <c r="BE148" s="5">
        <f t="shared" si="93"/>
        <v>0</v>
      </c>
      <c r="BF148" s="5"/>
      <c r="BI148">
        <f>IF(Förbrukning!F147="",Förbrukning!E147,0)/IF(Förbrukning!$B$3=Listor!$B$5,F148,1)</f>
        <v>0</v>
      </c>
      <c r="BJ148">
        <f>Förbrukning!F147/IF(Förbrukning!$B$3=Listor!$B$5,F148,1)</f>
        <v>0</v>
      </c>
      <c r="BL148">
        <f t="shared" si="94"/>
        <v>2</v>
      </c>
      <c r="BM148">
        <f t="shared" si="100"/>
        <v>1</v>
      </c>
      <c r="BN148" s="5">
        <f>Indata!$B$6</f>
        <v>0</v>
      </c>
    </row>
    <row r="149" spans="4:66" x14ac:dyDescent="0.2">
      <c r="D149" s="4">
        <f t="shared" si="101"/>
        <v>46440</v>
      </c>
      <c r="E149" s="62">
        <f t="shared" si="95"/>
        <v>0</v>
      </c>
      <c r="F149">
        <f>24+SUMIFS(Listor!$C$22:$C$23,Listor!$B$22:$B$23,Uttag!D149)</f>
        <v>24</v>
      </c>
      <c r="G149" s="5">
        <f t="shared" si="96"/>
        <v>0</v>
      </c>
      <c r="H149" s="5"/>
      <c r="I149" s="206">
        <f>Förbrukning!H148</f>
        <v>0</v>
      </c>
      <c r="J149" s="93"/>
      <c r="K149" s="132"/>
      <c r="L149" s="133"/>
      <c r="N149" s="5">
        <f t="shared" si="68"/>
        <v>0</v>
      </c>
      <c r="P149" s="5">
        <f>I149*SUMIFS(Priser!$L$3:$L$14,Priser!$A$3:$A$14,BL149)</f>
        <v>0</v>
      </c>
      <c r="Q149" s="5">
        <f t="shared" si="69"/>
        <v>0</v>
      </c>
      <c r="R149" s="5"/>
      <c r="U149" s="5">
        <f t="shared" si="70"/>
        <v>0</v>
      </c>
      <c r="V149" s="5">
        <f t="shared" si="97"/>
        <v>0</v>
      </c>
      <c r="W149" s="5">
        <f t="shared" si="71"/>
        <v>0</v>
      </c>
      <c r="X149" s="5">
        <f t="shared" si="98"/>
        <v>0</v>
      </c>
      <c r="Y149" s="5">
        <f>IF(X149&gt;=Priser!$N$6,Priser!$O$6,IF(X149&gt;=Priser!$N$5,Priser!$O$5,IF(X149&gt;=Priser!$N$4,Priser!$O$4,Priser!$O$3)))</f>
        <v>0</v>
      </c>
      <c r="Z149" s="5">
        <f>Y149*SUMIFS(Priser!$L$3:$L$14,Priser!$A$3:$A$14,$BL149)*V149</f>
        <v>0</v>
      </c>
      <c r="AA149" s="5">
        <f t="shared" si="99"/>
        <v>0</v>
      </c>
      <c r="AB149" s="5">
        <f>IF(AA149&gt;=Priser!$P$6,Priser!$Q$6,IF(AA149&gt;=Priser!$P$5,Priser!$Q$5,IF(AA149&gt;=Priser!$P$4,Priser!$Q$4,Priser!$Q$3)))</f>
        <v>0</v>
      </c>
      <c r="AC149" s="5">
        <f>AB149*SUMIFS(Priser!$L$3:$L$14,Priser!$A$3:$A$14,$BL149)*W149</f>
        <v>0</v>
      </c>
      <c r="AE149" s="5"/>
      <c r="AG149" s="5">
        <f t="shared" si="72"/>
        <v>0</v>
      </c>
      <c r="AH149" s="5">
        <f t="shared" si="73"/>
        <v>0</v>
      </c>
      <c r="AI149" s="5">
        <f t="shared" si="74"/>
        <v>0</v>
      </c>
      <c r="AJ149" s="5">
        <f t="shared" si="75"/>
        <v>0</v>
      </c>
      <c r="AK149" s="5">
        <f t="shared" si="76"/>
        <v>0</v>
      </c>
      <c r="AL149" s="5">
        <f t="shared" si="77"/>
        <v>0</v>
      </c>
      <c r="AM149" s="5">
        <f t="shared" si="78"/>
        <v>0</v>
      </c>
      <c r="AN149" s="5">
        <f t="shared" si="79"/>
        <v>0</v>
      </c>
      <c r="AO149" s="5">
        <f t="shared" si="80"/>
        <v>0</v>
      </c>
      <c r="AP149" s="5">
        <f t="shared" si="81"/>
        <v>0</v>
      </c>
      <c r="AQ149" s="5">
        <f t="shared" si="82"/>
        <v>0</v>
      </c>
      <c r="AR149" s="5">
        <f t="shared" si="83"/>
        <v>0</v>
      </c>
      <c r="AS149" s="5">
        <f t="shared" si="84"/>
        <v>0</v>
      </c>
      <c r="AT149" s="5">
        <f t="shared" si="85"/>
        <v>0</v>
      </c>
      <c r="AV149" s="5"/>
      <c r="AX149" s="5">
        <f t="shared" si="86"/>
        <v>0</v>
      </c>
      <c r="AY149" s="5">
        <f t="shared" si="87"/>
        <v>0</v>
      </c>
      <c r="AZ149" s="5">
        <f t="shared" si="88"/>
        <v>0</v>
      </c>
      <c r="BA149" s="5">
        <f t="shared" si="89"/>
        <v>0</v>
      </c>
      <c r="BB149" s="5">
        <f t="shared" si="90"/>
        <v>0</v>
      </c>
      <c r="BC149" s="5">
        <f t="shared" si="91"/>
        <v>0</v>
      </c>
      <c r="BD149" s="5">
        <f t="shared" si="92"/>
        <v>0</v>
      </c>
      <c r="BE149" s="5">
        <f t="shared" si="93"/>
        <v>0</v>
      </c>
      <c r="BF149" s="5"/>
      <c r="BI149">
        <f>IF(Förbrukning!F148="",Förbrukning!E148,0)/IF(Förbrukning!$B$3=Listor!$B$5,F149,1)</f>
        <v>0</v>
      </c>
      <c r="BJ149">
        <f>Förbrukning!F148/IF(Förbrukning!$B$3=Listor!$B$5,F149,1)</f>
        <v>0</v>
      </c>
      <c r="BL149">
        <f t="shared" si="94"/>
        <v>2</v>
      </c>
      <c r="BM149">
        <f t="shared" si="100"/>
        <v>1</v>
      </c>
      <c r="BN149" s="5">
        <f>Indata!$B$6</f>
        <v>0</v>
      </c>
    </row>
    <row r="150" spans="4:66" x14ac:dyDescent="0.2">
      <c r="D150" s="4">
        <f t="shared" si="101"/>
        <v>46441</v>
      </c>
      <c r="E150" s="62">
        <f t="shared" si="95"/>
        <v>0</v>
      </c>
      <c r="F150">
        <f>24+SUMIFS(Listor!$C$22:$C$23,Listor!$B$22:$B$23,Uttag!D150)</f>
        <v>24</v>
      </c>
      <c r="G150" s="5">
        <f t="shared" si="96"/>
        <v>0</v>
      </c>
      <c r="H150" s="5"/>
      <c r="I150" s="206">
        <f>Förbrukning!H149</f>
        <v>0</v>
      </c>
      <c r="J150" s="93"/>
      <c r="K150" s="132"/>
      <c r="L150" s="133"/>
      <c r="N150" s="5">
        <f t="shared" si="68"/>
        <v>0</v>
      </c>
      <c r="P150" s="5">
        <f>I150*SUMIFS(Priser!$L$3:$L$14,Priser!$A$3:$A$14,BL150)</f>
        <v>0</v>
      </c>
      <c r="Q150" s="5">
        <f t="shared" si="69"/>
        <v>0</v>
      </c>
      <c r="R150" s="5"/>
      <c r="U150" s="5">
        <f t="shared" si="70"/>
        <v>0</v>
      </c>
      <c r="V150" s="5">
        <f t="shared" si="97"/>
        <v>0</v>
      </c>
      <c r="W150" s="5">
        <f t="shared" si="71"/>
        <v>0</v>
      </c>
      <c r="X150" s="5">
        <f t="shared" si="98"/>
        <v>0</v>
      </c>
      <c r="Y150" s="5">
        <f>IF(X150&gt;=Priser!$N$6,Priser!$O$6,IF(X150&gt;=Priser!$N$5,Priser!$O$5,IF(X150&gt;=Priser!$N$4,Priser!$O$4,Priser!$O$3)))</f>
        <v>0</v>
      </c>
      <c r="Z150" s="5">
        <f>Y150*SUMIFS(Priser!$L$3:$L$14,Priser!$A$3:$A$14,$BL150)*V150</f>
        <v>0</v>
      </c>
      <c r="AA150" s="5">
        <f t="shared" si="99"/>
        <v>0</v>
      </c>
      <c r="AB150" s="5">
        <f>IF(AA150&gt;=Priser!$P$6,Priser!$Q$6,IF(AA150&gt;=Priser!$P$5,Priser!$Q$5,IF(AA150&gt;=Priser!$P$4,Priser!$Q$4,Priser!$Q$3)))</f>
        <v>0</v>
      </c>
      <c r="AC150" s="5">
        <f>AB150*SUMIFS(Priser!$L$3:$L$14,Priser!$A$3:$A$14,$BL150)*W150</f>
        <v>0</v>
      </c>
      <c r="AE150" s="5"/>
      <c r="AG150" s="5">
        <f t="shared" si="72"/>
        <v>0</v>
      </c>
      <c r="AH150" s="5">
        <f t="shared" si="73"/>
        <v>0</v>
      </c>
      <c r="AI150" s="5">
        <f t="shared" si="74"/>
        <v>0</v>
      </c>
      <c r="AJ150" s="5">
        <f t="shared" si="75"/>
        <v>0</v>
      </c>
      <c r="AK150" s="5">
        <f t="shared" si="76"/>
        <v>0</v>
      </c>
      <c r="AL150" s="5">
        <f t="shared" si="77"/>
        <v>0</v>
      </c>
      <c r="AM150" s="5">
        <f t="shared" si="78"/>
        <v>0</v>
      </c>
      <c r="AN150" s="5">
        <f t="shared" si="79"/>
        <v>0</v>
      </c>
      <c r="AO150" s="5">
        <f t="shared" si="80"/>
        <v>0</v>
      </c>
      <c r="AP150" s="5">
        <f t="shared" si="81"/>
        <v>0</v>
      </c>
      <c r="AQ150" s="5">
        <f t="shared" si="82"/>
        <v>0</v>
      </c>
      <c r="AR150" s="5">
        <f t="shared" si="83"/>
        <v>0</v>
      </c>
      <c r="AS150" s="5">
        <f t="shared" si="84"/>
        <v>0</v>
      </c>
      <c r="AT150" s="5">
        <f t="shared" si="85"/>
        <v>0</v>
      </c>
      <c r="AV150" s="5"/>
      <c r="AX150" s="5">
        <f t="shared" si="86"/>
        <v>0</v>
      </c>
      <c r="AY150" s="5">
        <f t="shared" si="87"/>
        <v>0</v>
      </c>
      <c r="AZ150" s="5">
        <f t="shared" si="88"/>
        <v>0</v>
      </c>
      <c r="BA150" s="5">
        <f t="shared" si="89"/>
        <v>0</v>
      </c>
      <c r="BB150" s="5">
        <f t="shared" si="90"/>
        <v>0</v>
      </c>
      <c r="BC150" s="5">
        <f t="shared" si="91"/>
        <v>0</v>
      </c>
      <c r="BD150" s="5">
        <f t="shared" si="92"/>
        <v>0</v>
      </c>
      <c r="BE150" s="5">
        <f t="shared" si="93"/>
        <v>0</v>
      </c>
      <c r="BF150" s="5"/>
      <c r="BI150">
        <f>IF(Förbrukning!F149="",Förbrukning!E149,0)/IF(Förbrukning!$B$3=Listor!$B$5,F150,1)</f>
        <v>0</v>
      </c>
      <c r="BJ150">
        <f>Förbrukning!F149/IF(Förbrukning!$B$3=Listor!$B$5,F150,1)</f>
        <v>0</v>
      </c>
      <c r="BL150">
        <f t="shared" si="94"/>
        <v>2</v>
      </c>
      <c r="BM150">
        <f t="shared" si="100"/>
        <v>1</v>
      </c>
      <c r="BN150" s="5">
        <f>Indata!$B$6</f>
        <v>0</v>
      </c>
    </row>
    <row r="151" spans="4:66" x14ac:dyDescent="0.2">
      <c r="D151" s="4">
        <f t="shared" si="101"/>
        <v>46442</v>
      </c>
      <c r="E151" s="62">
        <f t="shared" si="95"/>
        <v>0</v>
      </c>
      <c r="F151">
        <f>24+SUMIFS(Listor!$C$22:$C$23,Listor!$B$22:$B$23,Uttag!D151)</f>
        <v>24</v>
      </c>
      <c r="G151" s="5">
        <f t="shared" si="96"/>
        <v>0</v>
      </c>
      <c r="H151" s="5"/>
      <c r="I151" s="206">
        <f>Förbrukning!H150</f>
        <v>0</v>
      </c>
      <c r="J151" s="93"/>
      <c r="K151" s="132"/>
      <c r="L151" s="133"/>
      <c r="N151" s="5">
        <f t="shared" si="68"/>
        <v>0</v>
      </c>
      <c r="P151" s="5">
        <f>I151*SUMIFS(Priser!$L$3:$L$14,Priser!$A$3:$A$14,BL151)</f>
        <v>0</v>
      </c>
      <c r="Q151" s="5">
        <f t="shared" si="69"/>
        <v>0</v>
      </c>
      <c r="R151" s="5"/>
      <c r="U151" s="5">
        <f t="shared" si="70"/>
        <v>0</v>
      </c>
      <c r="V151" s="5">
        <f t="shared" si="97"/>
        <v>0</v>
      </c>
      <c r="W151" s="5">
        <f t="shared" si="71"/>
        <v>0</v>
      </c>
      <c r="X151" s="5">
        <f t="shared" si="98"/>
        <v>0</v>
      </c>
      <c r="Y151" s="5">
        <f>IF(X151&gt;=Priser!$N$6,Priser!$O$6,IF(X151&gt;=Priser!$N$5,Priser!$O$5,IF(X151&gt;=Priser!$N$4,Priser!$O$4,Priser!$O$3)))</f>
        <v>0</v>
      </c>
      <c r="Z151" s="5">
        <f>Y151*SUMIFS(Priser!$L$3:$L$14,Priser!$A$3:$A$14,$BL151)*V151</f>
        <v>0</v>
      </c>
      <c r="AA151" s="5">
        <f t="shared" si="99"/>
        <v>0</v>
      </c>
      <c r="AB151" s="5">
        <f>IF(AA151&gt;=Priser!$P$6,Priser!$Q$6,IF(AA151&gt;=Priser!$P$5,Priser!$Q$5,IF(AA151&gt;=Priser!$P$4,Priser!$Q$4,Priser!$Q$3)))</f>
        <v>0</v>
      </c>
      <c r="AC151" s="5">
        <f>AB151*SUMIFS(Priser!$L$3:$L$14,Priser!$A$3:$A$14,$BL151)*W151</f>
        <v>0</v>
      </c>
      <c r="AE151" s="5"/>
      <c r="AG151" s="5">
        <f t="shared" si="72"/>
        <v>0</v>
      </c>
      <c r="AH151" s="5">
        <f t="shared" si="73"/>
        <v>0</v>
      </c>
      <c r="AI151" s="5">
        <f t="shared" si="74"/>
        <v>0</v>
      </c>
      <c r="AJ151" s="5">
        <f t="shared" si="75"/>
        <v>0</v>
      </c>
      <c r="AK151" s="5">
        <f t="shared" si="76"/>
        <v>0</v>
      </c>
      <c r="AL151" s="5">
        <f t="shared" si="77"/>
        <v>0</v>
      </c>
      <c r="AM151" s="5">
        <f t="shared" si="78"/>
        <v>0</v>
      </c>
      <c r="AN151" s="5">
        <f t="shared" si="79"/>
        <v>0</v>
      </c>
      <c r="AO151" s="5">
        <f t="shared" si="80"/>
        <v>0</v>
      </c>
      <c r="AP151" s="5">
        <f t="shared" si="81"/>
        <v>0</v>
      </c>
      <c r="AQ151" s="5">
        <f t="shared" si="82"/>
        <v>0</v>
      </c>
      <c r="AR151" s="5">
        <f t="shared" si="83"/>
        <v>0</v>
      </c>
      <c r="AS151" s="5">
        <f t="shared" si="84"/>
        <v>0</v>
      </c>
      <c r="AT151" s="5">
        <f t="shared" si="85"/>
        <v>0</v>
      </c>
      <c r="AV151" s="5"/>
      <c r="AX151" s="5">
        <f t="shared" si="86"/>
        <v>0</v>
      </c>
      <c r="AY151" s="5">
        <f t="shared" si="87"/>
        <v>0</v>
      </c>
      <c r="AZ151" s="5">
        <f t="shared" si="88"/>
        <v>0</v>
      </c>
      <c r="BA151" s="5">
        <f t="shared" si="89"/>
        <v>0</v>
      </c>
      <c r="BB151" s="5">
        <f t="shared" si="90"/>
        <v>0</v>
      </c>
      <c r="BC151" s="5">
        <f t="shared" si="91"/>
        <v>0</v>
      </c>
      <c r="BD151" s="5">
        <f t="shared" si="92"/>
        <v>0</v>
      </c>
      <c r="BE151" s="5">
        <f t="shared" si="93"/>
        <v>0</v>
      </c>
      <c r="BF151" s="5"/>
      <c r="BI151">
        <f>IF(Förbrukning!F150="",Förbrukning!E150,0)/IF(Förbrukning!$B$3=Listor!$B$5,F151,1)</f>
        <v>0</v>
      </c>
      <c r="BJ151">
        <f>Förbrukning!F150/IF(Förbrukning!$B$3=Listor!$B$5,F151,1)</f>
        <v>0</v>
      </c>
      <c r="BL151">
        <f t="shared" si="94"/>
        <v>2</v>
      </c>
      <c r="BM151">
        <f t="shared" si="100"/>
        <v>1</v>
      </c>
      <c r="BN151" s="5">
        <f>Indata!$B$6</f>
        <v>0</v>
      </c>
    </row>
    <row r="152" spans="4:66" x14ac:dyDescent="0.2">
      <c r="D152" s="4">
        <f t="shared" si="101"/>
        <v>46443</v>
      </c>
      <c r="E152" s="62">
        <f t="shared" si="95"/>
        <v>0</v>
      </c>
      <c r="F152">
        <f>24+SUMIFS(Listor!$C$22:$C$23,Listor!$B$22:$B$23,Uttag!D152)</f>
        <v>24</v>
      </c>
      <c r="G152" s="5">
        <f t="shared" si="96"/>
        <v>0</v>
      </c>
      <c r="H152" s="5"/>
      <c r="I152" s="206">
        <f>Förbrukning!H151</f>
        <v>0</v>
      </c>
      <c r="J152" s="93"/>
      <c r="K152" s="132"/>
      <c r="L152" s="133"/>
      <c r="N152" s="5">
        <f t="shared" si="68"/>
        <v>0</v>
      </c>
      <c r="P152" s="5">
        <f>I152*SUMIFS(Priser!$L$3:$L$14,Priser!$A$3:$A$14,BL152)</f>
        <v>0</v>
      </c>
      <c r="Q152" s="5">
        <f t="shared" si="69"/>
        <v>0</v>
      </c>
      <c r="R152" s="5"/>
      <c r="U152" s="5">
        <f t="shared" si="70"/>
        <v>0</v>
      </c>
      <c r="V152" s="5">
        <f t="shared" si="97"/>
        <v>0</v>
      </c>
      <c r="W152" s="5">
        <f t="shared" si="71"/>
        <v>0</v>
      </c>
      <c r="X152" s="5">
        <f t="shared" si="98"/>
        <v>0</v>
      </c>
      <c r="Y152" s="5">
        <f>IF(X152&gt;=Priser!$N$6,Priser!$O$6,IF(X152&gt;=Priser!$N$5,Priser!$O$5,IF(X152&gt;=Priser!$N$4,Priser!$O$4,Priser!$O$3)))</f>
        <v>0</v>
      </c>
      <c r="Z152" s="5">
        <f>Y152*SUMIFS(Priser!$L$3:$L$14,Priser!$A$3:$A$14,$BL152)*V152</f>
        <v>0</v>
      </c>
      <c r="AA152" s="5">
        <f t="shared" si="99"/>
        <v>0</v>
      </c>
      <c r="AB152" s="5">
        <f>IF(AA152&gt;=Priser!$P$6,Priser!$Q$6,IF(AA152&gt;=Priser!$P$5,Priser!$Q$5,IF(AA152&gt;=Priser!$P$4,Priser!$Q$4,Priser!$Q$3)))</f>
        <v>0</v>
      </c>
      <c r="AC152" s="5">
        <f>AB152*SUMIFS(Priser!$L$3:$L$14,Priser!$A$3:$A$14,$BL152)*W152</f>
        <v>0</v>
      </c>
      <c r="AE152" s="5"/>
      <c r="AG152" s="5">
        <f t="shared" si="72"/>
        <v>0</v>
      </c>
      <c r="AH152" s="5">
        <f t="shared" si="73"/>
        <v>0</v>
      </c>
      <c r="AI152" s="5">
        <f t="shared" si="74"/>
        <v>0</v>
      </c>
      <c r="AJ152" s="5">
        <f t="shared" si="75"/>
        <v>0</v>
      </c>
      <c r="AK152" s="5">
        <f t="shared" si="76"/>
        <v>0</v>
      </c>
      <c r="AL152" s="5">
        <f t="shared" si="77"/>
        <v>0</v>
      </c>
      <c r="AM152" s="5">
        <f t="shared" si="78"/>
        <v>0</v>
      </c>
      <c r="AN152" s="5">
        <f t="shared" si="79"/>
        <v>0</v>
      </c>
      <c r="AO152" s="5">
        <f t="shared" si="80"/>
        <v>0</v>
      </c>
      <c r="AP152" s="5">
        <f t="shared" si="81"/>
        <v>0</v>
      </c>
      <c r="AQ152" s="5">
        <f t="shared" si="82"/>
        <v>0</v>
      </c>
      <c r="AR152" s="5">
        <f t="shared" si="83"/>
        <v>0</v>
      </c>
      <c r="AS152" s="5">
        <f t="shared" si="84"/>
        <v>0</v>
      </c>
      <c r="AT152" s="5">
        <f t="shared" si="85"/>
        <v>0</v>
      </c>
      <c r="AV152" s="5"/>
      <c r="AX152" s="5">
        <f t="shared" si="86"/>
        <v>0</v>
      </c>
      <c r="AY152" s="5">
        <f t="shared" si="87"/>
        <v>0</v>
      </c>
      <c r="AZ152" s="5">
        <f t="shared" si="88"/>
        <v>0</v>
      </c>
      <c r="BA152" s="5">
        <f t="shared" si="89"/>
        <v>0</v>
      </c>
      <c r="BB152" s="5">
        <f t="shared" si="90"/>
        <v>0</v>
      </c>
      <c r="BC152" s="5">
        <f t="shared" si="91"/>
        <v>0</v>
      </c>
      <c r="BD152" s="5">
        <f t="shared" si="92"/>
        <v>0</v>
      </c>
      <c r="BE152" s="5">
        <f t="shared" si="93"/>
        <v>0</v>
      </c>
      <c r="BF152" s="5"/>
      <c r="BI152">
        <f>IF(Förbrukning!F151="",Förbrukning!E151,0)/IF(Förbrukning!$B$3=Listor!$B$5,F152,1)</f>
        <v>0</v>
      </c>
      <c r="BJ152">
        <f>Förbrukning!F151/IF(Förbrukning!$B$3=Listor!$B$5,F152,1)</f>
        <v>0</v>
      </c>
      <c r="BL152">
        <f t="shared" si="94"/>
        <v>2</v>
      </c>
      <c r="BM152">
        <f t="shared" si="100"/>
        <v>1</v>
      </c>
      <c r="BN152" s="5">
        <f>Indata!$B$6</f>
        <v>0</v>
      </c>
    </row>
    <row r="153" spans="4:66" x14ac:dyDescent="0.2">
      <c r="D153" s="4">
        <f t="shared" si="101"/>
        <v>46444</v>
      </c>
      <c r="E153" s="62">
        <f t="shared" si="95"/>
        <v>0</v>
      </c>
      <c r="F153">
        <f>24+SUMIFS(Listor!$C$22:$C$23,Listor!$B$22:$B$23,Uttag!D153)</f>
        <v>24</v>
      </c>
      <c r="G153" s="5">
        <f t="shared" si="96"/>
        <v>0</v>
      </c>
      <c r="H153" s="5"/>
      <c r="I153" s="206">
        <f>Förbrukning!H152</f>
        <v>0</v>
      </c>
      <c r="J153" s="93"/>
      <c r="K153" s="132"/>
      <c r="L153" s="133"/>
      <c r="N153" s="5">
        <f t="shared" si="68"/>
        <v>0</v>
      </c>
      <c r="P153" s="5">
        <f>I153*SUMIFS(Priser!$L$3:$L$14,Priser!$A$3:$A$14,BL153)</f>
        <v>0</v>
      </c>
      <c r="Q153" s="5">
        <f t="shared" si="69"/>
        <v>0</v>
      </c>
      <c r="R153" s="5"/>
      <c r="U153" s="5">
        <f t="shared" si="70"/>
        <v>0</v>
      </c>
      <c r="V153" s="5">
        <f t="shared" si="97"/>
        <v>0</v>
      </c>
      <c r="W153" s="5">
        <f t="shared" si="71"/>
        <v>0</v>
      </c>
      <c r="X153" s="5">
        <f t="shared" si="98"/>
        <v>0</v>
      </c>
      <c r="Y153" s="5">
        <f>IF(X153&gt;=Priser!$N$6,Priser!$O$6,IF(X153&gt;=Priser!$N$5,Priser!$O$5,IF(X153&gt;=Priser!$N$4,Priser!$O$4,Priser!$O$3)))</f>
        <v>0</v>
      </c>
      <c r="Z153" s="5">
        <f>Y153*SUMIFS(Priser!$L$3:$L$14,Priser!$A$3:$A$14,$BL153)*V153</f>
        <v>0</v>
      </c>
      <c r="AA153" s="5">
        <f t="shared" si="99"/>
        <v>0</v>
      </c>
      <c r="AB153" s="5">
        <f>IF(AA153&gt;=Priser!$P$6,Priser!$Q$6,IF(AA153&gt;=Priser!$P$5,Priser!$Q$5,IF(AA153&gt;=Priser!$P$4,Priser!$Q$4,Priser!$Q$3)))</f>
        <v>0</v>
      </c>
      <c r="AC153" s="5">
        <f>AB153*SUMIFS(Priser!$L$3:$L$14,Priser!$A$3:$A$14,$BL153)*W153</f>
        <v>0</v>
      </c>
      <c r="AE153" s="5"/>
      <c r="AG153" s="5">
        <f t="shared" si="72"/>
        <v>0</v>
      </c>
      <c r="AH153" s="5">
        <f t="shared" si="73"/>
        <v>0</v>
      </c>
      <c r="AI153" s="5">
        <f t="shared" si="74"/>
        <v>0</v>
      </c>
      <c r="AJ153" s="5">
        <f t="shared" si="75"/>
        <v>0</v>
      </c>
      <c r="AK153" s="5">
        <f t="shared" si="76"/>
        <v>0</v>
      </c>
      <c r="AL153" s="5">
        <f t="shared" si="77"/>
        <v>0</v>
      </c>
      <c r="AM153" s="5">
        <f t="shared" si="78"/>
        <v>0</v>
      </c>
      <c r="AN153" s="5">
        <f t="shared" si="79"/>
        <v>0</v>
      </c>
      <c r="AO153" s="5">
        <f t="shared" si="80"/>
        <v>0</v>
      </c>
      <c r="AP153" s="5">
        <f t="shared" si="81"/>
        <v>0</v>
      </c>
      <c r="AQ153" s="5">
        <f t="shared" si="82"/>
        <v>0</v>
      </c>
      <c r="AR153" s="5">
        <f t="shared" si="83"/>
        <v>0</v>
      </c>
      <c r="AS153" s="5">
        <f t="shared" si="84"/>
        <v>0</v>
      </c>
      <c r="AT153" s="5">
        <f t="shared" si="85"/>
        <v>0</v>
      </c>
      <c r="AV153" s="5"/>
      <c r="AX153" s="5">
        <f t="shared" si="86"/>
        <v>0</v>
      </c>
      <c r="AY153" s="5">
        <f t="shared" si="87"/>
        <v>0</v>
      </c>
      <c r="AZ153" s="5">
        <f t="shared" si="88"/>
        <v>0</v>
      </c>
      <c r="BA153" s="5">
        <f t="shared" si="89"/>
        <v>0</v>
      </c>
      <c r="BB153" s="5">
        <f t="shared" si="90"/>
        <v>0</v>
      </c>
      <c r="BC153" s="5">
        <f t="shared" si="91"/>
        <v>0</v>
      </c>
      <c r="BD153" s="5">
        <f t="shared" si="92"/>
        <v>0</v>
      </c>
      <c r="BE153" s="5">
        <f t="shared" si="93"/>
        <v>0</v>
      </c>
      <c r="BF153" s="5"/>
      <c r="BI153">
        <f>IF(Förbrukning!F152="",Förbrukning!E152,0)/IF(Förbrukning!$B$3=Listor!$B$5,F153,1)</f>
        <v>0</v>
      </c>
      <c r="BJ153">
        <f>Förbrukning!F152/IF(Förbrukning!$B$3=Listor!$B$5,F153,1)</f>
        <v>0</v>
      </c>
      <c r="BL153">
        <f t="shared" si="94"/>
        <v>2</v>
      </c>
      <c r="BM153">
        <f t="shared" si="100"/>
        <v>1</v>
      </c>
      <c r="BN153" s="5">
        <f>Indata!$B$6</f>
        <v>0</v>
      </c>
    </row>
    <row r="154" spans="4:66" x14ac:dyDescent="0.2">
      <c r="D154" s="4">
        <f t="shared" si="101"/>
        <v>46445</v>
      </c>
      <c r="E154" s="62">
        <f t="shared" si="95"/>
        <v>0</v>
      </c>
      <c r="F154">
        <f>24+SUMIFS(Listor!$C$22:$C$23,Listor!$B$22:$B$23,Uttag!D154)</f>
        <v>24</v>
      </c>
      <c r="G154" s="5">
        <f t="shared" si="96"/>
        <v>0</v>
      </c>
      <c r="H154" s="5"/>
      <c r="I154" s="206">
        <f>Förbrukning!H153</f>
        <v>0</v>
      </c>
      <c r="J154" s="93"/>
      <c r="K154" s="132"/>
      <c r="L154" s="133"/>
      <c r="N154" s="5">
        <f t="shared" si="68"/>
        <v>0</v>
      </c>
      <c r="P154" s="5">
        <f>I154*SUMIFS(Priser!$L$3:$L$14,Priser!$A$3:$A$14,BL154)</f>
        <v>0</v>
      </c>
      <c r="Q154" s="5">
        <f t="shared" si="69"/>
        <v>0</v>
      </c>
      <c r="R154" s="5"/>
      <c r="U154" s="5">
        <f t="shared" si="70"/>
        <v>0</v>
      </c>
      <c r="V154" s="5">
        <f t="shared" si="97"/>
        <v>0</v>
      </c>
      <c r="W154" s="5">
        <f t="shared" si="71"/>
        <v>0</v>
      </c>
      <c r="X154" s="5">
        <f t="shared" si="98"/>
        <v>0</v>
      </c>
      <c r="Y154" s="5">
        <f>IF(X154&gt;=Priser!$N$6,Priser!$O$6,IF(X154&gt;=Priser!$N$5,Priser!$O$5,IF(X154&gt;=Priser!$N$4,Priser!$O$4,Priser!$O$3)))</f>
        <v>0</v>
      </c>
      <c r="Z154" s="5">
        <f>Y154*SUMIFS(Priser!$L$3:$L$14,Priser!$A$3:$A$14,$BL154)*V154</f>
        <v>0</v>
      </c>
      <c r="AA154" s="5">
        <f t="shared" si="99"/>
        <v>0</v>
      </c>
      <c r="AB154" s="5">
        <f>IF(AA154&gt;=Priser!$P$6,Priser!$Q$6,IF(AA154&gt;=Priser!$P$5,Priser!$Q$5,IF(AA154&gt;=Priser!$P$4,Priser!$Q$4,Priser!$Q$3)))</f>
        <v>0</v>
      </c>
      <c r="AC154" s="5">
        <f>AB154*SUMIFS(Priser!$L$3:$L$14,Priser!$A$3:$A$14,$BL154)*W154</f>
        <v>0</v>
      </c>
      <c r="AE154" s="5"/>
      <c r="AG154" s="5">
        <f t="shared" si="72"/>
        <v>0</v>
      </c>
      <c r="AH154" s="5">
        <f t="shared" si="73"/>
        <v>0</v>
      </c>
      <c r="AI154" s="5">
        <f t="shared" si="74"/>
        <v>0</v>
      </c>
      <c r="AJ154" s="5">
        <f t="shared" si="75"/>
        <v>0</v>
      </c>
      <c r="AK154" s="5">
        <f t="shared" si="76"/>
        <v>0</v>
      </c>
      <c r="AL154" s="5">
        <f t="shared" si="77"/>
        <v>0</v>
      </c>
      <c r="AM154" s="5">
        <f t="shared" si="78"/>
        <v>0</v>
      </c>
      <c r="AN154" s="5">
        <f t="shared" si="79"/>
        <v>0</v>
      </c>
      <c r="AO154" s="5">
        <f t="shared" si="80"/>
        <v>0</v>
      </c>
      <c r="AP154" s="5">
        <f t="shared" si="81"/>
        <v>0</v>
      </c>
      <c r="AQ154" s="5">
        <f t="shared" si="82"/>
        <v>0</v>
      </c>
      <c r="AR154" s="5">
        <f t="shared" si="83"/>
        <v>0</v>
      </c>
      <c r="AS154" s="5">
        <f t="shared" si="84"/>
        <v>0</v>
      </c>
      <c r="AT154" s="5">
        <f t="shared" si="85"/>
        <v>0</v>
      </c>
      <c r="AV154" s="5"/>
      <c r="AX154" s="5">
        <f t="shared" si="86"/>
        <v>0</v>
      </c>
      <c r="AY154" s="5">
        <f t="shared" si="87"/>
        <v>0</v>
      </c>
      <c r="AZ154" s="5">
        <f t="shared" si="88"/>
        <v>0</v>
      </c>
      <c r="BA154" s="5">
        <f t="shared" si="89"/>
        <v>0</v>
      </c>
      <c r="BB154" s="5">
        <f t="shared" si="90"/>
        <v>0</v>
      </c>
      <c r="BC154" s="5">
        <f t="shared" si="91"/>
        <v>0</v>
      </c>
      <c r="BD154" s="5">
        <f t="shared" si="92"/>
        <v>0</v>
      </c>
      <c r="BE154" s="5">
        <f t="shared" si="93"/>
        <v>0</v>
      </c>
      <c r="BF154" s="5"/>
      <c r="BI154">
        <f>IF(Förbrukning!F153="",Förbrukning!E153,0)/IF(Förbrukning!$B$3=Listor!$B$5,F154,1)</f>
        <v>0</v>
      </c>
      <c r="BJ154">
        <f>Förbrukning!F153/IF(Förbrukning!$B$3=Listor!$B$5,F154,1)</f>
        <v>0</v>
      </c>
      <c r="BL154">
        <f t="shared" si="94"/>
        <v>2</v>
      </c>
      <c r="BM154">
        <f t="shared" si="100"/>
        <v>1</v>
      </c>
      <c r="BN154" s="5">
        <f>Indata!$B$6</f>
        <v>0</v>
      </c>
    </row>
    <row r="155" spans="4:66" x14ac:dyDescent="0.2">
      <c r="D155" s="4">
        <f t="shared" si="101"/>
        <v>46446</v>
      </c>
      <c r="E155" s="62">
        <f t="shared" si="95"/>
        <v>0</v>
      </c>
      <c r="F155">
        <f>24+SUMIFS(Listor!$C$22:$C$23,Listor!$B$22:$B$23,Uttag!D155)</f>
        <v>24</v>
      </c>
      <c r="G155" s="5">
        <f t="shared" si="96"/>
        <v>0</v>
      </c>
      <c r="H155" s="5"/>
      <c r="I155" s="206">
        <f>Förbrukning!H154</f>
        <v>0</v>
      </c>
      <c r="J155" s="93"/>
      <c r="K155" s="132"/>
      <c r="L155" s="133"/>
      <c r="N155" s="5">
        <f t="shared" si="68"/>
        <v>0</v>
      </c>
      <c r="P155" s="5">
        <f>I155*SUMIFS(Priser!$L$3:$L$14,Priser!$A$3:$A$14,BL155)</f>
        <v>0</v>
      </c>
      <c r="Q155" s="5">
        <f t="shared" si="69"/>
        <v>0</v>
      </c>
      <c r="R155" s="5"/>
      <c r="U155" s="5">
        <f t="shared" si="70"/>
        <v>0</v>
      </c>
      <c r="V155" s="5">
        <f t="shared" si="97"/>
        <v>0</v>
      </c>
      <c r="W155" s="5">
        <f t="shared" si="71"/>
        <v>0</v>
      </c>
      <c r="X155" s="5">
        <f t="shared" si="98"/>
        <v>0</v>
      </c>
      <c r="Y155" s="5">
        <f>IF(X155&gt;=Priser!$N$6,Priser!$O$6,IF(X155&gt;=Priser!$N$5,Priser!$O$5,IF(X155&gt;=Priser!$N$4,Priser!$O$4,Priser!$O$3)))</f>
        <v>0</v>
      </c>
      <c r="Z155" s="5">
        <f>Y155*SUMIFS(Priser!$L$3:$L$14,Priser!$A$3:$A$14,$BL155)*V155</f>
        <v>0</v>
      </c>
      <c r="AA155" s="5">
        <f t="shared" si="99"/>
        <v>0</v>
      </c>
      <c r="AB155" s="5">
        <f>IF(AA155&gt;=Priser!$P$6,Priser!$Q$6,IF(AA155&gt;=Priser!$P$5,Priser!$Q$5,IF(AA155&gt;=Priser!$P$4,Priser!$Q$4,Priser!$Q$3)))</f>
        <v>0</v>
      </c>
      <c r="AC155" s="5">
        <f>AB155*SUMIFS(Priser!$L$3:$L$14,Priser!$A$3:$A$14,$BL155)*W155</f>
        <v>0</v>
      </c>
      <c r="AE155" s="5"/>
      <c r="AG155" s="5">
        <f t="shared" si="72"/>
        <v>0</v>
      </c>
      <c r="AH155" s="5">
        <f t="shared" si="73"/>
        <v>0</v>
      </c>
      <c r="AI155" s="5">
        <f t="shared" si="74"/>
        <v>0</v>
      </c>
      <c r="AJ155" s="5">
        <f t="shared" si="75"/>
        <v>0</v>
      </c>
      <c r="AK155" s="5">
        <f t="shared" si="76"/>
        <v>0</v>
      </c>
      <c r="AL155" s="5">
        <f t="shared" si="77"/>
        <v>0</v>
      </c>
      <c r="AM155" s="5">
        <f t="shared" si="78"/>
        <v>0</v>
      </c>
      <c r="AN155" s="5">
        <f t="shared" si="79"/>
        <v>0</v>
      </c>
      <c r="AO155" s="5">
        <f t="shared" si="80"/>
        <v>0</v>
      </c>
      <c r="AP155" s="5">
        <f t="shared" si="81"/>
        <v>0</v>
      </c>
      <c r="AQ155" s="5">
        <f t="shared" si="82"/>
        <v>0</v>
      </c>
      <c r="AR155" s="5">
        <f t="shared" si="83"/>
        <v>0</v>
      </c>
      <c r="AS155" s="5">
        <f t="shared" si="84"/>
        <v>0</v>
      </c>
      <c r="AT155" s="5">
        <f t="shared" si="85"/>
        <v>0</v>
      </c>
      <c r="AV155" s="5"/>
      <c r="AX155" s="5">
        <f t="shared" si="86"/>
        <v>0</v>
      </c>
      <c r="AY155" s="5">
        <f t="shared" si="87"/>
        <v>0</v>
      </c>
      <c r="AZ155" s="5">
        <f t="shared" si="88"/>
        <v>0</v>
      </c>
      <c r="BA155" s="5">
        <f t="shared" si="89"/>
        <v>0</v>
      </c>
      <c r="BB155" s="5">
        <f t="shared" si="90"/>
        <v>0</v>
      </c>
      <c r="BC155" s="5">
        <f t="shared" si="91"/>
        <v>0</v>
      </c>
      <c r="BD155" s="5">
        <f t="shared" si="92"/>
        <v>0</v>
      </c>
      <c r="BE155" s="5">
        <f t="shared" si="93"/>
        <v>0</v>
      </c>
      <c r="BF155" s="5"/>
      <c r="BI155">
        <f>IF(Förbrukning!F154="",Förbrukning!E154,0)/IF(Förbrukning!$B$3=Listor!$B$5,F155,1)</f>
        <v>0</v>
      </c>
      <c r="BJ155">
        <f>Förbrukning!F154/IF(Förbrukning!$B$3=Listor!$B$5,F155,1)</f>
        <v>0</v>
      </c>
      <c r="BL155">
        <f t="shared" si="94"/>
        <v>2</v>
      </c>
      <c r="BM155">
        <f t="shared" si="100"/>
        <v>1</v>
      </c>
      <c r="BN155" s="5">
        <f>Indata!$B$6</f>
        <v>0</v>
      </c>
    </row>
    <row r="156" spans="4:66" x14ac:dyDescent="0.2">
      <c r="D156" s="4">
        <f t="shared" si="101"/>
        <v>46447</v>
      </c>
      <c r="E156" s="62">
        <f t="shared" si="95"/>
        <v>0</v>
      </c>
      <c r="F156">
        <f>24+SUMIFS(Listor!$C$22:$C$23,Listor!$B$22:$B$23,Uttag!D156)</f>
        <v>24</v>
      </c>
      <c r="G156" s="5">
        <f t="shared" si="96"/>
        <v>0</v>
      </c>
      <c r="H156" s="5"/>
      <c r="I156" s="206">
        <f>Förbrukning!H155</f>
        <v>0</v>
      </c>
      <c r="J156" s="93"/>
      <c r="K156" s="132"/>
      <c r="L156" s="133"/>
      <c r="N156" s="5">
        <f t="shared" si="68"/>
        <v>0</v>
      </c>
      <c r="P156" s="5">
        <f>I156*SUMIFS(Priser!$L$3:$L$14,Priser!$A$3:$A$14,BL156)</f>
        <v>0</v>
      </c>
      <c r="Q156" s="5">
        <f t="shared" si="69"/>
        <v>0</v>
      </c>
      <c r="R156" s="5"/>
      <c r="U156" s="5">
        <f t="shared" si="70"/>
        <v>0</v>
      </c>
      <c r="V156" s="5">
        <f t="shared" si="97"/>
        <v>0</v>
      </c>
      <c r="W156" s="5">
        <f t="shared" si="71"/>
        <v>0</v>
      </c>
      <c r="X156" s="5">
        <f t="shared" si="98"/>
        <v>0</v>
      </c>
      <c r="Y156" s="5">
        <f>IF(X156&gt;=Priser!$N$6,Priser!$O$6,IF(X156&gt;=Priser!$N$5,Priser!$O$5,IF(X156&gt;=Priser!$N$4,Priser!$O$4,Priser!$O$3)))</f>
        <v>0</v>
      </c>
      <c r="Z156" s="5">
        <f>Y156*SUMIFS(Priser!$L$3:$L$14,Priser!$A$3:$A$14,$BL156)*V156</f>
        <v>0</v>
      </c>
      <c r="AA156" s="5">
        <f t="shared" si="99"/>
        <v>0</v>
      </c>
      <c r="AB156" s="5">
        <f>IF(AA156&gt;=Priser!$P$6,Priser!$Q$6,IF(AA156&gt;=Priser!$P$5,Priser!$Q$5,IF(AA156&gt;=Priser!$P$4,Priser!$Q$4,Priser!$Q$3)))</f>
        <v>0</v>
      </c>
      <c r="AC156" s="5">
        <f>AB156*SUMIFS(Priser!$L$3:$L$14,Priser!$A$3:$A$14,$BL156)*W156</f>
        <v>0</v>
      </c>
      <c r="AE156" s="5"/>
      <c r="AG156" s="5">
        <f t="shared" si="72"/>
        <v>0</v>
      </c>
      <c r="AH156" s="5">
        <f t="shared" si="73"/>
        <v>0</v>
      </c>
      <c r="AI156" s="5">
        <f t="shared" si="74"/>
        <v>0</v>
      </c>
      <c r="AJ156" s="5">
        <f t="shared" si="75"/>
        <v>0</v>
      </c>
      <c r="AK156" s="5">
        <f t="shared" si="76"/>
        <v>0</v>
      </c>
      <c r="AL156" s="5">
        <f t="shared" si="77"/>
        <v>0</v>
      </c>
      <c r="AM156" s="5">
        <f t="shared" si="78"/>
        <v>0</v>
      </c>
      <c r="AN156" s="5">
        <f t="shared" si="79"/>
        <v>0</v>
      </c>
      <c r="AO156" s="5">
        <f t="shared" si="80"/>
        <v>0</v>
      </c>
      <c r="AP156" s="5">
        <f t="shared" si="81"/>
        <v>0</v>
      </c>
      <c r="AQ156" s="5">
        <f t="shared" si="82"/>
        <v>0</v>
      </c>
      <c r="AR156" s="5">
        <f t="shared" si="83"/>
        <v>0</v>
      </c>
      <c r="AS156" s="5">
        <f t="shared" si="84"/>
        <v>0</v>
      </c>
      <c r="AT156" s="5">
        <f t="shared" si="85"/>
        <v>0</v>
      </c>
      <c r="AV156" s="5"/>
      <c r="AX156" s="5">
        <f t="shared" si="86"/>
        <v>0</v>
      </c>
      <c r="AY156" s="5">
        <f t="shared" si="87"/>
        <v>0</v>
      </c>
      <c r="AZ156" s="5">
        <f t="shared" si="88"/>
        <v>0</v>
      </c>
      <c r="BA156" s="5">
        <f t="shared" si="89"/>
        <v>0</v>
      </c>
      <c r="BB156" s="5">
        <f t="shared" si="90"/>
        <v>0</v>
      </c>
      <c r="BC156" s="5">
        <f t="shared" si="91"/>
        <v>0</v>
      </c>
      <c r="BD156" s="5">
        <f t="shared" si="92"/>
        <v>0</v>
      </c>
      <c r="BE156" s="5">
        <f t="shared" si="93"/>
        <v>0</v>
      </c>
      <c r="BF156" s="5"/>
      <c r="BI156">
        <f>IF(Förbrukning!F155="",Förbrukning!E155,0)/IF(Förbrukning!$B$3=Listor!$B$5,F156,1)</f>
        <v>0</v>
      </c>
      <c r="BJ156">
        <f>Förbrukning!F155/IF(Förbrukning!$B$3=Listor!$B$5,F156,1)</f>
        <v>0</v>
      </c>
      <c r="BL156">
        <f t="shared" si="94"/>
        <v>3</v>
      </c>
      <c r="BM156">
        <f t="shared" si="100"/>
        <v>1</v>
      </c>
      <c r="BN156" s="5">
        <f>Indata!$B$6</f>
        <v>0</v>
      </c>
    </row>
    <row r="157" spans="4:66" x14ac:dyDescent="0.2">
      <c r="D157" s="4">
        <f t="shared" si="101"/>
        <v>46448</v>
      </c>
      <c r="E157" s="62">
        <f t="shared" si="95"/>
        <v>0</v>
      </c>
      <c r="F157">
        <f>24+SUMIFS(Listor!$C$22:$C$23,Listor!$B$22:$B$23,Uttag!D157)</f>
        <v>24</v>
      </c>
      <c r="G157" s="5">
        <f t="shared" si="96"/>
        <v>0</v>
      </c>
      <c r="I157" s="206">
        <f>Förbrukning!H156</f>
        <v>0</v>
      </c>
      <c r="J157" s="93"/>
      <c r="K157" s="132"/>
      <c r="L157" s="133"/>
      <c r="N157" s="5">
        <f t="shared" si="68"/>
        <v>0</v>
      </c>
      <c r="P157" s="5">
        <f>I157*SUMIFS(Priser!$L$3:$L$14,Priser!$A$3:$A$14,BL157)</f>
        <v>0</v>
      </c>
      <c r="Q157" s="5">
        <f t="shared" si="69"/>
        <v>0</v>
      </c>
      <c r="R157" s="5"/>
      <c r="U157" s="5">
        <f t="shared" si="70"/>
        <v>0</v>
      </c>
      <c r="V157" s="5">
        <f t="shared" si="97"/>
        <v>0</v>
      </c>
      <c r="W157" s="5">
        <f t="shared" si="71"/>
        <v>0</v>
      </c>
      <c r="X157" s="5">
        <f t="shared" si="98"/>
        <v>0</v>
      </c>
      <c r="Y157" s="5">
        <f>IF(X157&gt;=Priser!$N$6,Priser!$O$6,IF(X157&gt;=Priser!$N$5,Priser!$O$5,IF(X157&gt;=Priser!$N$4,Priser!$O$4,Priser!$O$3)))</f>
        <v>0</v>
      </c>
      <c r="Z157" s="5">
        <f>Y157*SUMIFS(Priser!$L$3:$L$14,Priser!$A$3:$A$14,$BL157)*V157</f>
        <v>0</v>
      </c>
      <c r="AA157" s="5">
        <f t="shared" si="99"/>
        <v>0</v>
      </c>
      <c r="AB157" s="5">
        <f>IF(AA157&gt;=Priser!$P$6,Priser!$Q$6,IF(AA157&gt;=Priser!$P$5,Priser!$Q$5,IF(AA157&gt;=Priser!$P$4,Priser!$Q$4,Priser!$Q$3)))</f>
        <v>0</v>
      </c>
      <c r="AC157" s="5">
        <f>AB157*SUMIFS(Priser!$L$3:$L$14,Priser!$A$3:$A$14,$BL157)*W157</f>
        <v>0</v>
      </c>
      <c r="AE157" s="5"/>
      <c r="AG157" s="5">
        <f t="shared" si="72"/>
        <v>0</v>
      </c>
      <c r="AH157" s="5">
        <f t="shared" si="73"/>
        <v>0</v>
      </c>
      <c r="AI157" s="5">
        <f t="shared" si="74"/>
        <v>0</v>
      </c>
      <c r="AJ157" s="5">
        <f t="shared" si="75"/>
        <v>0</v>
      </c>
      <c r="AK157" s="5">
        <f t="shared" si="76"/>
        <v>0</v>
      </c>
      <c r="AL157" s="5">
        <f t="shared" si="77"/>
        <v>0</v>
      </c>
      <c r="AM157" s="5">
        <f t="shared" si="78"/>
        <v>0</v>
      </c>
      <c r="AN157" s="5">
        <f t="shared" si="79"/>
        <v>0</v>
      </c>
      <c r="AO157" s="5">
        <f t="shared" si="80"/>
        <v>0</v>
      </c>
      <c r="AP157" s="5">
        <f t="shared" si="81"/>
        <v>0</v>
      </c>
      <c r="AQ157" s="5">
        <f t="shared" si="82"/>
        <v>0</v>
      </c>
      <c r="AR157" s="5">
        <f t="shared" si="83"/>
        <v>0</v>
      </c>
      <c r="AS157" s="5">
        <f t="shared" si="84"/>
        <v>0</v>
      </c>
      <c r="AT157" s="5">
        <f t="shared" si="85"/>
        <v>0</v>
      </c>
      <c r="AV157" s="5"/>
      <c r="AX157" s="5">
        <f t="shared" si="86"/>
        <v>0</v>
      </c>
      <c r="AY157" s="5">
        <f t="shared" si="87"/>
        <v>0</v>
      </c>
      <c r="AZ157" s="5">
        <f t="shared" si="88"/>
        <v>0</v>
      </c>
      <c r="BA157" s="5">
        <f t="shared" si="89"/>
        <v>0</v>
      </c>
      <c r="BB157" s="5">
        <f t="shared" si="90"/>
        <v>0</v>
      </c>
      <c r="BC157" s="5">
        <f t="shared" si="91"/>
        <v>0</v>
      </c>
      <c r="BD157" s="5">
        <f t="shared" si="92"/>
        <v>0</v>
      </c>
      <c r="BE157" s="5">
        <f t="shared" si="93"/>
        <v>0</v>
      </c>
      <c r="BF157" s="5"/>
      <c r="BI157">
        <f>IF(Förbrukning!F156="",Förbrukning!E156,0)/IF(Förbrukning!$B$3=Listor!$B$5,F157,1)</f>
        <v>0</v>
      </c>
      <c r="BJ157">
        <f>Förbrukning!F156/IF(Förbrukning!$B$3=Listor!$B$5,F157,1)</f>
        <v>0</v>
      </c>
      <c r="BL157">
        <f t="shared" si="94"/>
        <v>3</v>
      </c>
      <c r="BM157">
        <f t="shared" si="100"/>
        <v>1</v>
      </c>
      <c r="BN157" s="5">
        <f>Indata!$B$6</f>
        <v>0</v>
      </c>
    </row>
    <row r="158" spans="4:66" x14ac:dyDescent="0.2">
      <c r="D158" s="4">
        <f t="shared" si="101"/>
        <v>46449</v>
      </c>
      <c r="E158" s="62">
        <f t="shared" si="95"/>
        <v>0</v>
      </c>
      <c r="F158">
        <f>24+SUMIFS(Listor!$C$22:$C$23,Listor!$B$22:$B$23,Uttag!D158)</f>
        <v>24</v>
      </c>
      <c r="G158" s="5">
        <f t="shared" si="96"/>
        <v>0</v>
      </c>
      <c r="I158" s="206">
        <f>Förbrukning!H157</f>
        <v>0</v>
      </c>
      <c r="J158" s="93"/>
      <c r="K158" s="132"/>
      <c r="L158" s="133"/>
      <c r="N158" s="5">
        <f t="shared" si="68"/>
        <v>0</v>
      </c>
      <c r="P158" s="5">
        <f>I158*SUMIFS(Priser!$L$3:$L$14,Priser!$A$3:$A$14,BL158)</f>
        <v>0</v>
      </c>
      <c r="Q158" s="5">
        <f t="shared" si="69"/>
        <v>0</v>
      </c>
      <c r="R158" s="5"/>
      <c r="U158" s="5">
        <f t="shared" si="70"/>
        <v>0</v>
      </c>
      <c r="V158" s="5">
        <f t="shared" si="97"/>
        <v>0</v>
      </c>
      <c r="W158" s="5">
        <f t="shared" si="71"/>
        <v>0</v>
      </c>
      <c r="X158" s="5">
        <f t="shared" si="98"/>
        <v>0</v>
      </c>
      <c r="Y158" s="5">
        <f>IF(X158&gt;=Priser!$N$6,Priser!$O$6,IF(X158&gt;=Priser!$N$5,Priser!$O$5,IF(X158&gt;=Priser!$N$4,Priser!$O$4,Priser!$O$3)))</f>
        <v>0</v>
      </c>
      <c r="Z158" s="5">
        <f>Y158*SUMIFS(Priser!$L$3:$L$14,Priser!$A$3:$A$14,$BL158)*V158</f>
        <v>0</v>
      </c>
      <c r="AA158" s="5">
        <f t="shared" si="99"/>
        <v>0</v>
      </c>
      <c r="AB158" s="5">
        <f>IF(AA158&gt;=Priser!$P$6,Priser!$Q$6,IF(AA158&gt;=Priser!$P$5,Priser!$Q$5,IF(AA158&gt;=Priser!$P$4,Priser!$Q$4,Priser!$Q$3)))</f>
        <v>0</v>
      </c>
      <c r="AC158" s="5">
        <f>AB158*SUMIFS(Priser!$L$3:$L$14,Priser!$A$3:$A$14,$BL158)*W158</f>
        <v>0</v>
      </c>
      <c r="AE158" s="5"/>
      <c r="AG158" s="5">
        <f t="shared" si="72"/>
        <v>0</v>
      </c>
      <c r="AH158" s="5">
        <f t="shared" si="73"/>
        <v>0</v>
      </c>
      <c r="AI158" s="5">
        <f t="shared" si="74"/>
        <v>0</v>
      </c>
      <c r="AJ158" s="5">
        <f t="shared" si="75"/>
        <v>0</v>
      </c>
      <c r="AK158" s="5">
        <f t="shared" si="76"/>
        <v>0</v>
      </c>
      <c r="AL158" s="5">
        <f t="shared" si="77"/>
        <v>0</v>
      </c>
      <c r="AM158" s="5">
        <f t="shared" si="78"/>
        <v>0</v>
      </c>
      <c r="AN158" s="5">
        <f t="shared" si="79"/>
        <v>0</v>
      </c>
      <c r="AO158" s="5">
        <f t="shared" si="80"/>
        <v>0</v>
      </c>
      <c r="AP158" s="5">
        <f t="shared" si="81"/>
        <v>0</v>
      </c>
      <c r="AQ158" s="5">
        <f t="shared" si="82"/>
        <v>0</v>
      </c>
      <c r="AR158" s="5">
        <f t="shared" si="83"/>
        <v>0</v>
      </c>
      <c r="AS158" s="5">
        <f t="shared" si="84"/>
        <v>0</v>
      </c>
      <c r="AT158" s="5">
        <f t="shared" si="85"/>
        <v>0</v>
      </c>
      <c r="AV158" s="5"/>
      <c r="AX158" s="5">
        <f t="shared" si="86"/>
        <v>0</v>
      </c>
      <c r="AY158" s="5">
        <f t="shared" si="87"/>
        <v>0</v>
      </c>
      <c r="AZ158" s="5">
        <f t="shared" si="88"/>
        <v>0</v>
      </c>
      <c r="BA158" s="5">
        <f t="shared" si="89"/>
        <v>0</v>
      </c>
      <c r="BB158" s="5">
        <f t="shared" si="90"/>
        <v>0</v>
      </c>
      <c r="BC158" s="5">
        <f t="shared" si="91"/>
        <v>0</v>
      </c>
      <c r="BD158" s="5">
        <f t="shared" si="92"/>
        <v>0</v>
      </c>
      <c r="BE158" s="5">
        <f t="shared" si="93"/>
        <v>0</v>
      </c>
      <c r="BF158" s="5"/>
      <c r="BI158">
        <f>IF(Förbrukning!F157="",Förbrukning!E157,0)/IF(Förbrukning!$B$3=Listor!$B$5,F158,1)</f>
        <v>0</v>
      </c>
      <c r="BJ158">
        <f>Förbrukning!F157/IF(Förbrukning!$B$3=Listor!$B$5,F158,1)</f>
        <v>0</v>
      </c>
      <c r="BL158">
        <f t="shared" si="94"/>
        <v>3</v>
      </c>
      <c r="BM158">
        <f t="shared" si="100"/>
        <v>1</v>
      </c>
      <c r="BN158" s="5">
        <f>Indata!$B$6</f>
        <v>0</v>
      </c>
    </row>
    <row r="159" spans="4:66" x14ac:dyDescent="0.2">
      <c r="D159" s="4">
        <f t="shared" si="101"/>
        <v>46450</v>
      </c>
      <c r="E159" s="62">
        <f t="shared" si="95"/>
        <v>0</v>
      </c>
      <c r="F159">
        <f>24+SUMIFS(Listor!$C$22:$C$23,Listor!$B$22:$B$23,Uttag!D159)</f>
        <v>24</v>
      </c>
      <c r="G159" s="5">
        <f t="shared" si="96"/>
        <v>0</v>
      </c>
      <c r="I159" s="206">
        <f>Förbrukning!H158</f>
        <v>0</v>
      </c>
      <c r="J159" s="93"/>
      <c r="K159" s="132"/>
      <c r="L159" s="133"/>
      <c r="N159" s="5">
        <f t="shared" si="68"/>
        <v>0</v>
      </c>
      <c r="P159" s="5">
        <f>I159*SUMIFS(Priser!$L$3:$L$14,Priser!$A$3:$A$14,BL159)</f>
        <v>0</v>
      </c>
      <c r="Q159" s="5">
        <f t="shared" si="69"/>
        <v>0</v>
      </c>
      <c r="R159" s="5"/>
      <c r="U159" s="5">
        <f t="shared" si="70"/>
        <v>0</v>
      </c>
      <c r="V159" s="5">
        <f t="shared" si="97"/>
        <v>0</v>
      </c>
      <c r="W159" s="5">
        <f t="shared" si="71"/>
        <v>0</v>
      </c>
      <c r="X159" s="5">
        <f t="shared" si="98"/>
        <v>0</v>
      </c>
      <c r="Y159" s="5">
        <f>IF(X159&gt;=Priser!$N$6,Priser!$O$6,IF(X159&gt;=Priser!$N$5,Priser!$O$5,IF(X159&gt;=Priser!$N$4,Priser!$O$4,Priser!$O$3)))</f>
        <v>0</v>
      </c>
      <c r="Z159" s="5">
        <f>Y159*SUMIFS(Priser!$L$3:$L$14,Priser!$A$3:$A$14,$BL159)*V159</f>
        <v>0</v>
      </c>
      <c r="AA159" s="5">
        <f t="shared" si="99"/>
        <v>0</v>
      </c>
      <c r="AB159" s="5">
        <f>IF(AA159&gt;=Priser!$P$6,Priser!$Q$6,IF(AA159&gt;=Priser!$P$5,Priser!$Q$5,IF(AA159&gt;=Priser!$P$4,Priser!$Q$4,Priser!$Q$3)))</f>
        <v>0</v>
      </c>
      <c r="AC159" s="5">
        <f>AB159*SUMIFS(Priser!$L$3:$L$14,Priser!$A$3:$A$14,$BL159)*W159</f>
        <v>0</v>
      </c>
      <c r="AE159" s="5"/>
      <c r="AG159" s="5">
        <f t="shared" si="72"/>
        <v>0</v>
      </c>
      <c r="AH159" s="5">
        <f t="shared" si="73"/>
        <v>0</v>
      </c>
      <c r="AI159" s="5">
        <f t="shared" si="74"/>
        <v>0</v>
      </c>
      <c r="AJ159" s="5">
        <f t="shared" si="75"/>
        <v>0</v>
      </c>
      <c r="AK159" s="5">
        <f t="shared" si="76"/>
        <v>0</v>
      </c>
      <c r="AL159" s="5">
        <f t="shared" si="77"/>
        <v>0</v>
      </c>
      <c r="AM159" s="5">
        <f t="shared" si="78"/>
        <v>0</v>
      </c>
      <c r="AN159" s="5">
        <f t="shared" si="79"/>
        <v>0</v>
      </c>
      <c r="AO159" s="5">
        <f t="shared" si="80"/>
        <v>0</v>
      </c>
      <c r="AP159" s="5">
        <f t="shared" si="81"/>
        <v>0</v>
      </c>
      <c r="AQ159" s="5">
        <f t="shared" si="82"/>
        <v>0</v>
      </c>
      <c r="AR159" s="5">
        <f t="shared" si="83"/>
        <v>0</v>
      </c>
      <c r="AS159" s="5">
        <f t="shared" si="84"/>
        <v>0</v>
      </c>
      <c r="AT159" s="5">
        <f t="shared" si="85"/>
        <v>0</v>
      </c>
      <c r="AV159" s="5"/>
      <c r="AX159" s="5">
        <f t="shared" si="86"/>
        <v>0</v>
      </c>
      <c r="AY159" s="5">
        <f t="shared" si="87"/>
        <v>0</v>
      </c>
      <c r="AZ159" s="5">
        <f t="shared" si="88"/>
        <v>0</v>
      </c>
      <c r="BA159" s="5">
        <f t="shared" si="89"/>
        <v>0</v>
      </c>
      <c r="BB159" s="5">
        <f t="shared" si="90"/>
        <v>0</v>
      </c>
      <c r="BC159" s="5">
        <f t="shared" si="91"/>
        <v>0</v>
      </c>
      <c r="BD159" s="5">
        <f t="shared" si="92"/>
        <v>0</v>
      </c>
      <c r="BE159" s="5">
        <f t="shared" si="93"/>
        <v>0</v>
      </c>
      <c r="BF159" s="5"/>
      <c r="BI159">
        <f>IF(Förbrukning!F158="",Förbrukning!E158,0)/IF(Förbrukning!$B$3=Listor!$B$5,F159,1)</f>
        <v>0</v>
      </c>
      <c r="BJ159">
        <f>Förbrukning!F158/IF(Förbrukning!$B$3=Listor!$B$5,F159,1)</f>
        <v>0</v>
      </c>
      <c r="BL159">
        <f t="shared" si="94"/>
        <v>3</v>
      </c>
      <c r="BM159">
        <f t="shared" si="100"/>
        <v>1</v>
      </c>
      <c r="BN159" s="5">
        <f>Indata!$B$6</f>
        <v>0</v>
      </c>
    </row>
    <row r="160" spans="4:66" x14ac:dyDescent="0.2">
      <c r="D160" s="4">
        <f t="shared" si="101"/>
        <v>46451</v>
      </c>
      <c r="E160" s="62">
        <f t="shared" si="95"/>
        <v>0</v>
      </c>
      <c r="F160">
        <f>24+SUMIFS(Listor!$C$22:$C$23,Listor!$B$22:$B$23,Uttag!D160)</f>
        <v>24</v>
      </c>
      <c r="G160" s="5">
        <f t="shared" si="96"/>
        <v>0</v>
      </c>
      <c r="I160" s="206">
        <f>Förbrukning!H159</f>
        <v>0</v>
      </c>
      <c r="J160" s="93"/>
      <c r="K160" s="132"/>
      <c r="L160" s="133"/>
      <c r="N160" s="5">
        <f t="shared" si="68"/>
        <v>0</v>
      </c>
      <c r="P160" s="5">
        <f>I160*SUMIFS(Priser!$L$3:$L$14,Priser!$A$3:$A$14,BL160)</f>
        <v>0</v>
      </c>
      <c r="Q160" s="5">
        <f t="shared" si="69"/>
        <v>0</v>
      </c>
      <c r="R160" s="5"/>
      <c r="U160" s="5">
        <f t="shared" si="70"/>
        <v>0</v>
      </c>
      <c r="V160" s="5">
        <f t="shared" si="97"/>
        <v>0</v>
      </c>
      <c r="W160" s="5">
        <f t="shared" si="71"/>
        <v>0</v>
      </c>
      <c r="X160" s="5">
        <f t="shared" si="98"/>
        <v>0</v>
      </c>
      <c r="Y160" s="5">
        <f>IF(X160&gt;=Priser!$N$6,Priser!$O$6,IF(X160&gt;=Priser!$N$5,Priser!$O$5,IF(X160&gt;=Priser!$N$4,Priser!$O$4,Priser!$O$3)))</f>
        <v>0</v>
      </c>
      <c r="Z160" s="5">
        <f>Y160*SUMIFS(Priser!$L$3:$L$14,Priser!$A$3:$A$14,$BL160)*V160</f>
        <v>0</v>
      </c>
      <c r="AA160" s="5">
        <f t="shared" si="99"/>
        <v>0</v>
      </c>
      <c r="AB160" s="5">
        <f>IF(AA160&gt;=Priser!$P$6,Priser!$Q$6,IF(AA160&gt;=Priser!$P$5,Priser!$Q$5,IF(AA160&gt;=Priser!$P$4,Priser!$Q$4,Priser!$Q$3)))</f>
        <v>0</v>
      </c>
      <c r="AC160" s="5">
        <f>AB160*SUMIFS(Priser!$L$3:$L$14,Priser!$A$3:$A$14,$BL160)*W160</f>
        <v>0</v>
      </c>
      <c r="AE160" s="5"/>
      <c r="AG160" s="5">
        <f t="shared" si="72"/>
        <v>0</v>
      </c>
      <c r="AH160" s="5">
        <f t="shared" si="73"/>
        <v>0</v>
      </c>
      <c r="AI160" s="5">
        <f t="shared" si="74"/>
        <v>0</v>
      </c>
      <c r="AJ160" s="5">
        <f t="shared" si="75"/>
        <v>0</v>
      </c>
      <c r="AK160" s="5">
        <f t="shared" si="76"/>
        <v>0</v>
      </c>
      <c r="AL160" s="5">
        <f t="shared" si="77"/>
        <v>0</v>
      </c>
      <c r="AM160" s="5">
        <f t="shared" si="78"/>
        <v>0</v>
      </c>
      <c r="AN160" s="5">
        <f t="shared" si="79"/>
        <v>0</v>
      </c>
      <c r="AO160" s="5">
        <f t="shared" si="80"/>
        <v>0</v>
      </c>
      <c r="AP160" s="5">
        <f t="shared" si="81"/>
        <v>0</v>
      </c>
      <c r="AQ160" s="5">
        <f t="shared" si="82"/>
        <v>0</v>
      </c>
      <c r="AR160" s="5">
        <f t="shared" si="83"/>
        <v>0</v>
      </c>
      <c r="AS160" s="5">
        <f t="shared" si="84"/>
        <v>0</v>
      </c>
      <c r="AT160" s="5">
        <f t="shared" si="85"/>
        <v>0</v>
      </c>
      <c r="AV160" s="5"/>
      <c r="AX160" s="5">
        <f t="shared" si="86"/>
        <v>0</v>
      </c>
      <c r="AY160" s="5">
        <f t="shared" si="87"/>
        <v>0</v>
      </c>
      <c r="AZ160" s="5">
        <f t="shared" si="88"/>
        <v>0</v>
      </c>
      <c r="BA160" s="5">
        <f t="shared" si="89"/>
        <v>0</v>
      </c>
      <c r="BB160" s="5">
        <f t="shared" si="90"/>
        <v>0</v>
      </c>
      <c r="BC160" s="5">
        <f t="shared" si="91"/>
        <v>0</v>
      </c>
      <c r="BD160" s="5">
        <f t="shared" si="92"/>
        <v>0</v>
      </c>
      <c r="BE160" s="5">
        <f t="shared" si="93"/>
        <v>0</v>
      </c>
      <c r="BF160" s="5"/>
      <c r="BI160">
        <f>IF(Förbrukning!F159="",Förbrukning!E159,0)/IF(Förbrukning!$B$3=Listor!$B$5,F160,1)</f>
        <v>0</v>
      </c>
      <c r="BJ160">
        <f>Förbrukning!F159/IF(Förbrukning!$B$3=Listor!$B$5,F160,1)</f>
        <v>0</v>
      </c>
      <c r="BL160">
        <f t="shared" si="94"/>
        <v>3</v>
      </c>
      <c r="BM160">
        <f t="shared" si="100"/>
        <v>1</v>
      </c>
      <c r="BN160" s="5">
        <f>Indata!$B$6</f>
        <v>0</v>
      </c>
    </row>
    <row r="161" spans="4:66" x14ac:dyDescent="0.2">
      <c r="D161" s="4">
        <f t="shared" si="101"/>
        <v>46452</v>
      </c>
      <c r="E161" s="62">
        <f t="shared" si="95"/>
        <v>0</v>
      </c>
      <c r="F161">
        <f>24+SUMIFS(Listor!$C$22:$C$23,Listor!$B$22:$B$23,Uttag!D161)</f>
        <v>24</v>
      </c>
      <c r="G161" s="5">
        <f t="shared" si="96"/>
        <v>0</v>
      </c>
      <c r="I161" s="206">
        <f>Förbrukning!H160</f>
        <v>0</v>
      </c>
      <c r="J161" s="93"/>
      <c r="K161" s="132"/>
      <c r="L161" s="133"/>
      <c r="N161" s="5">
        <f t="shared" si="68"/>
        <v>0</v>
      </c>
      <c r="P161" s="5">
        <f>I161*SUMIFS(Priser!$L$3:$L$14,Priser!$A$3:$A$14,BL161)</f>
        <v>0</v>
      </c>
      <c r="Q161" s="5">
        <f t="shared" si="69"/>
        <v>0</v>
      </c>
      <c r="R161" s="5"/>
      <c r="U161" s="5">
        <f t="shared" si="70"/>
        <v>0</v>
      </c>
      <c r="V161" s="5">
        <f t="shared" si="97"/>
        <v>0</v>
      </c>
      <c r="W161" s="5">
        <f t="shared" si="71"/>
        <v>0</v>
      </c>
      <c r="X161" s="5">
        <f t="shared" si="98"/>
        <v>0</v>
      </c>
      <c r="Y161" s="5">
        <f>IF(X161&gt;=Priser!$N$6,Priser!$O$6,IF(X161&gt;=Priser!$N$5,Priser!$O$5,IF(X161&gt;=Priser!$N$4,Priser!$O$4,Priser!$O$3)))</f>
        <v>0</v>
      </c>
      <c r="Z161" s="5">
        <f>Y161*SUMIFS(Priser!$L$3:$L$14,Priser!$A$3:$A$14,$BL161)*V161</f>
        <v>0</v>
      </c>
      <c r="AA161" s="5">
        <f t="shared" si="99"/>
        <v>0</v>
      </c>
      <c r="AB161" s="5">
        <f>IF(AA161&gt;=Priser!$P$6,Priser!$Q$6,IF(AA161&gt;=Priser!$P$5,Priser!$Q$5,IF(AA161&gt;=Priser!$P$4,Priser!$Q$4,Priser!$Q$3)))</f>
        <v>0</v>
      </c>
      <c r="AC161" s="5">
        <f>AB161*SUMIFS(Priser!$L$3:$L$14,Priser!$A$3:$A$14,$BL161)*W161</f>
        <v>0</v>
      </c>
      <c r="AE161" s="5"/>
      <c r="AG161" s="5">
        <f t="shared" si="72"/>
        <v>0</v>
      </c>
      <c r="AH161" s="5">
        <f t="shared" si="73"/>
        <v>0</v>
      </c>
      <c r="AI161" s="5">
        <f t="shared" si="74"/>
        <v>0</v>
      </c>
      <c r="AJ161" s="5">
        <f t="shared" si="75"/>
        <v>0</v>
      </c>
      <c r="AK161" s="5">
        <f t="shared" si="76"/>
        <v>0</v>
      </c>
      <c r="AL161" s="5">
        <f t="shared" si="77"/>
        <v>0</v>
      </c>
      <c r="AM161" s="5">
        <f t="shared" si="78"/>
        <v>0</v>
      </c>
      <c r="AN161" s="5">
        <f t="shared" si="79"/>
        <v>0</v>
      </c>
      <c r="AO161" s="5">
        <f t="shared" si="80"/>
        <v>0</v>
      </c>
      <c r="AP161" s="5">
        <f t="shared" si="81"/>
        <v>0</v>
      </c>
      <c r="AQ161" s="5">
        <f t="shared" si="82"/>
        <v>0</v>
      </c>
      <c r="AR161" s="5">
        <f t="shared" si="83"/>
        <v>0</v>
      </c>
      <c r="AS161" s="5">
        <f t="shared" si="84"/>
        <v>0</v>
      </c>
      <c r="AT161" s="5">
        <f t="shared" si="85"/>
        <v>0</v>
      </c>
      <c r="AV161" s="5"/>
      <c r="AX161" s="5">
        <f t="shared" si="86"/>
        <v>0</v>
      </c>
      <c r="AY161" s="5">
        <f t="shared" si="87"/>
        <v>0</v>
      </c>
      <c r="AZ161" s="5">
        <f t="shared" si="88"/>
        <v>0</v>
      </c>
      <c r="BA161" s="5">
        <f t="shared" si="89"/>
        <v>0</v>
      </c>
      <c r="BB161" s="5">
        <f t="shared" si="90"/>
        <v>0</v>
      </c>
      <c r="BC161" s="5">
        <f t="shared" si="91"/>
        <v>0</v>
      </c>
      <c r="BD161" s="5">
        <f t="shared" si="92"/>
        <v>0</v>
      </c>
      <c r="BE161" s="5">
        <f t="shared" si="93"/>
        <v>0</v>
      </c>
      <c r="BF161" s="5"/>
      <c r="BI161">
        <f>IF(Förbrukning!F160="",Förbrukning!E160,0)/IF(Förbrukning!$B$3=Listor!$B$5,F161,1)</f>
        <v>0</v>
      </c>
      <c r="BJ161">
        <f>Förbrukning!F160/IF(Förbrukning!$B$3=Listor!$B$5,F161,1)</f>
        <v>0</v>
      </c>
      <c r="BL161">
        <f t="shared" si="94"/>
        <v>3</v>
      </c>
      <c r="BM161">
        <f t="shared" si="100"/>
        <v>1</v>
      </c>
      <c r="BN161" s="5">
        <f>Indata!$B$6</f>
        <v>0</v>
      </c>
    </row>
    <row r="162" spans="4:66" x14ac:dyDescent="0.2">
      <c r="D162" s="4">
        <f t="shared" si="101"/>
        <v>46453</v>
      </c>
      <c r="E162" s="62">
        <f t="shared" si="95"/>
        <v>0</v>
      </c>
      <c r="F162">
        <f>24+SUMIFS(Listor!$C$22:$C$23,Listor!$B$22:$B$23,Uttag!D162)</f>
        <v>24</v>
      </c>
      <c r="G162" s="5">
        <f t="shared" si="96"/>
        <v>0</v>
      </c>
      <c r="I162" s="206">
        <f>Förbrukning!H161</f>
        <v>0</v>
      </c>
      <c r="J162" s="93"/>
      <c r="K162" s="132"/>
      <c r="L162" s="133"/>
      <c r="N162" s="5">
        <f t="shared" si="68"/>
        <v>0</v>
      </c>
      <c r="P162" s="5">
        <f>I162*SUMIFS(Priser!$L$3:$L$14,Priser!$A$3:$A$14,BL162)</f>
        <v>0</v>
      </c>
      <c r="Q162" s="5">
        <f t="shared" si="69"/>
        <v>0</v>
      </c>
      <c r="R162" s="5"/>
      <c r="U162" s="5">
        <f t="shared" si="70"/>
        <v>0</v>
      </c>
      <c r="V162" s="5">
        <f t="shared" si="97"/>
        <v>0</v>
      </c>
      <c r="W162" s="5">
        <f t="shared" si="71"/>
        <v>0</v>
      </c>
      <c r="X162" s="5">
        <f t="shared" si="98"/>
        <v>0</v>
      </c>
      <c r="Y162" s="5">
        <f>IF(X162&gt;=Priser!$N$6,Priser!$O$6,IF(X162&gt;=Priser!$N$5,Priser!$O$5,IF(X162&gt;=Priser!$N$4,Priser!$O$4,Priser!$O$3)))</f>
        <v>0</v>
      </c>
      <c r="Z162" s="5">
        <f>Y162*SUMIFS(Priser!$L$3:$L$14,Priser!$A$3:$A$14,$BL162)*V162</f>
        <v>0</v>
      </c>
      <c r="AA162" s="5">
        <f t="shared" si="99"/>
        <v>0</v>
      </c>
      <c r="AB162" s="5">
        <f>IF(AA162&gt;=Priser!$P$6,Priser!$Q$6,IF(AA162&gt;=Priser!$P$5,Priser!$Q$5,IF(AA162&gt;=Priser!$P$4,Priser!$Q$4,Priser!$Q$3)))</f>
        <v>0</v>
      </c>
      <c r="AC162" s="5">
        <f>AB162*SUMIFS(Priser!$L$3:$L$14,Priser!$A$3:$A$14,$BL162)*W162</f>
        <v>0</v>
      </c>
      <c r="AE162" s="5"/>
      <c r="AG162" s="5">
        <f t="shared" si="72"/>
        <v>0</v>
      </c>
      <c r="AH162" s="5">
        <f t="shared" si="73"/>
        <v>0</v>
      </c>
      <c r="AI162" s="5">
        <f t="shared" si="74"/>
        <v>0</v>
      </c>
      <c r="AJ162" s="5">
        <f t="shared" si="75"/>
        <v>0</v>
      </c>
      <c r="AK162" s="5">
        <f t="shared" si="76"/>
        <v>0</v>
      </c>
      <c r="AL162" s="5">
        <f t="shared" si="77"/>
        <v>0</v>
      </c>
      <c r="AM162" s="5">
        <f t="shared" si="78"/>
        <v>0</v>
      </c>
      <c r="AN162" s="5">
        <f t="shared" si="79"/>
        <v>0</v>
      </c>
      <c r="AO162" s="5">
        <f t="shared" si="80"/>
        <v>0</v>
      </c>
      <c r="AP162" s="5">
        <f t="shared" si="81"/>
        <v>0</v>
      </c>
      <c r="AQ162" s="5">
        <f t="shared" si="82"/>
        <v>0</v>
      </c>
      <c r="AR162" s="5">
        <f t="shared" si="83"/>
        <v>0</v>
      </c>
      <c r="AS162" s="5">
        <f t="shared" si="84"/>
        <v>0</v>
      </c>
      <c r="AT162" s="5">
        <f t="shared" si="85"/>
        <v>0</v>
      </c>
      <c r="AV162" s="5"/>
      <c r="AX162" s="5">
        <f t="shared" si="86"/>
        <v>0</v>
      </c>
      <c r="AY162" s="5">
        <f t="shared" si="87"/>
        <v>0</v>
      </c>
      <c r="AZ162" s="5">
        <f t="shared" si="88"/>
        <v>0</v>
      </c>
      <c r="BA162" s="5">
        <f t="shared" si="89"/>
        <v>0</v>
      </c>
      <c r="BB162" s="5">
        <f t="shared" si="90"/>
        <v>0</v>
      </c>
      <c r="BC162" s="5">
        <f t="shared" si="91"/>
        <v>0</v>
      </c>
      <c r="BD162" s="5">
        <f t="shared" si="92"/>
        <v>0</v>
      </c>
      <c r="BE162" s="5">
        <f t="shared" si="93"/>
        <v>0</v>
      </c>
      <c r="BF162" s="5"/>
      <c r="BI162">
        <f>IF(Förbrukning!F161="",Förbrukning!E161,0)/IF(Förbrukning!$B$3=Listor!$B$5,F162,1)</f>
        <v>0</v>
      </c>
      <c r="BJ162">
        <f>Förbrukning!F161/IF(Förbrukning!$B$3=Listor!$B$5,F162,1)</f>
        <v>0</v>
      </c>
      <c r="BL162">
        <f t="shared" si="94"/>
        <v>3</v>
      </c>
      <c r="BM162">
        <f t="shared" si="100"/>
        <v>1</v>
      </c>
      <c r="BN162" s="5">
        <f>Indata!$B$6</f>
        <v>0</v>
      </c>
    </row>
    <row r="163" spans="4:66" x14ac:dyDescent="0.2">
      <c r="D163" s="4">
        <f t="shared" si="101"/>
        <v>46454</v>
      </c>
      <c r="E163" s="62">
        <f t="shared" si="95"/>
        <v>0</v>
      </c>
      <c r="F163">
        <f>24+SUMIFS(Listor!$C$22:$C$23,Listor!$B$22:$B$23,Uttag!D163)</f>
        <v>24</v>
      </c>
      <c r="G163" s="5">
        <f t="shared" si="96"/>
        <v>0</v>
      </c>
      <c r="I163" s="206">
        <f>Förbrukning!H162</f>
        <v>0</v>
      </c>
      <c r="J163" s="93"/>
      <c r="K163" s="132"/>
      <c r="L163" s="133"/>
      <c r="N163" s="5">
        <f t="shared" si="68"/>
        <v>0</v>
      </c>
      <c r="P163" s="5">
        <f>I163*SUMIFS(Priser!$L$3:$L$14,Priser!$A$3:$A$14,BL163)</f>
        <v>0</v>
      </c>
      <c r="Q163" s="5">
        <f t="shared" si="69"/>
        <v>0</v>
      </c>
      <c r="R163" s="5"/>
      <c r="U163" s="5">
        <f t="shared" si="70"/>
        <v>0</v>
      </c>
      <c r="V163" s="5">
        <f t="shared" si="97"/>
        <v>0</v>
      </c>
      <c r="W163" s="5">
        <f t="shared" si="71"/>
        <v>0</v>
      </c>
      <c r="X163" s="5">
        <f t="shared" si="98"/>
        <v>0</v>
      </c>
      <c r="Y163" s="5">
        <f>IF(X163&gt;=Priser!$N$6,Priser!$O$6,IF(X163&gt;=Priser!$N$5,Priser!$O$5,IF(X163&gt;=Priser!$N$4,Priser!$O$4,Priser!$O$3)))</f>
        <v>0</v>
      </c>
      <c r="Z163" s="5">
        <f>Y163*SUMIFS(Priser!$L$3:$L$14,Priser!$A$3:$A$14,$BL163)*V163</f>
        <v>0</v>
      </c>
      <c r="AA163" s="5">
        <f t="shared" si="99"/>
        <v>0</v>
      </c>
      <c r="AB163" s="5">
        <f>IF(AA163&gt;=Priser!$P$6,Priser!$Q$6,IF(AA163&gt;=Priser!$P$5,Priser!$Q$5,IF(AA163&gt;=Priser!$P$4,Priser!$Q$4,Priser!$Q$3)))</f>
        <v>0</v>
      </c>
      <c r="AC163" s="5">
        <f>AB163*SUMIFS(Priser!$L$3:$L$14,Priser!$A$3:$A$14,$BL163)*W163</f>
        <v>0</v>
      </c>
      <c r="AE163" s="5"/>
      <c r="AG163" s="5">
        <f t="shared" si="72"/>
        <v>0</v>
      </c>
      <c r="AH163" s="5">
        <f t="shared" si="73"/>
        <v>0</v>
      </c>
      <c r="AI163" s="5">
        <f t="shared" si="74"/>
        <v>0</v>
      </c>
      <c r="AJ163" s="5">
        <f t="shared" si="75"/>
        <v>0</v>
      </c>
      <c r="AK163" s="5">
        <f t="shared" si="76"/>
        <v>0</v>
      </c>
      <c r="AL163" s="5">
        <f t="shared" si="77"/>
        <v>0</v>
      </c>
      <c r="AM163" s="5">
        <f t="shared" si="78"/>
        <v>0</v>
      </c>
      <c r="AN163" s="5">
        <f t="shared" si="79"/>
        <v>0</v>
      </c>
      <c r="AO163" s="5">
        <f t="shared" si="80"/>
        <v>0</v>
      </c>
      <c r="AP163" s="5">
        <f t="shared" si="81"/>
        <v>0</v>
      </c>
      <c r="AQ163" s="5">
        <f t="shared" si="82"/>
        <v>0</v>
      </c>
      <c r="AR163" s="5">
        <f t="shared" si="83"/>
        <v>0</v>
      </c>
      <c r="AS163" s="5">
        <f t="shared" si="84"/>
        <v>0</v>
      </c>
      <c r="AT163" s="5">
        <f t="shared" si="85"/>
        <v>0</v>
      </c>
      <c r="AV163" s="5"/>
      <c r="AX163" s="5">
        <f t="shared" si="86"/>
        <v>0</v>
      </c>
      <c r="AY163" s="5">
        <f t="shared" si="87"/>
        <v>0</v>
      </c>
      <c r="AZ163" s="5">
        <f t="shared" si="88"/>
        <v>0</v>
      </c>
      <c r="BA163" s="5">
        <f t="shared" si="89"/>
        <v>0</v>
      </c>
      <c r="BB163" s="5">
        <f t="shared" si="90"/>
        <v>0</v>
      </c>
      <c r="BC163" s="5">
        <f t="shared" si="91"/>
        <v>0</v>
      </c>
      <c r="BD163" s="5">
        <f t="shared" si="92"/>
        <v>0</v>
      </c>
      <c r="BE163" s="5">
        <f t="shared" si="93"/>
        <v>0</v>
      </c>
      <c r="BF163" s="5"/>
      <c r="BI163">
        <f>IF(Förbrukning!F162="",Förbrukning!E162,0)/IF(Förbrukning!$B$3=Listor!$B$5,F163,1)</f>
        <v>0</v>
      </c>
      <c r="BJ163">
        <f>Förbrukning!F162/IF(Förbrukning!$B$3=Listor!$B$5,F163,1)</f>
        <v>0</v>
      </c>
      <c r="BL163">
        <f t="shared" si="94"/>
        <v>3</v>
      </c>
      <c r="BM163">
        <f t="shared" si="100"/>
        <v>1</v>
      </c>
      <c r="BN163" s="5">
        <f>Indata!$B$6</f>
        <v>0</v>
      </c>
    </row>
    <row r="164" spans="4:66" x14ac:dyDescent="0.2">
      <c r="D164" s="4">
        <f t="shared" si="101"/>
        <v>46455</v>
      </c>
      <c r="E164" s="62">
        <f t="shared" si="95"/>
        <v>0</v>
      </c>
      <c r="F164">
        <f>24+SUMIFS(Listor!$C$22:$C$23,Listor!$B$22:$B$23,Uttag!D164)</f>
        <v>24</v>
      </c>
      <c r="G164" s="5">
        <f t="shared" si="96"/>
        <v>0</v>
      </c>
      <c r="I164" s="206">
        <f>Förbrukning!H163</f>
        <v>0</v>
      </c>
      <c r="J164" s="93"/>
      <c r="K164" s="132"/>
      <c r="L164" s="133"/>
      <c r="N164" s="5">
        <f t="shared" si="68"/>
        <v>0</v>
      </c>
      <c r="P164" s="5">
        <f>I164*SUMIFS(Priser!$L$3:$L$14,Priser!$A$3:$A$14,BL164)</f>
        <v>0</v>
      </c>
      <c r="Q164" s="5">
        <f t="shared" si="69"/>
        <v>0</v>
      </c>
      <c r="R164" s="5"/>
      <c r="U164" s="5">
        <f t="shared" si="70"/>
        <v>0</v>
      </c>
      <c r="V164" s="5">
        <f t="shared" si="97"/>
        <v>0</v>
      </c>
      <c r="W164" s="5">
        <f t="shared" si="71"/>
        <v>0</v>
      </c>
      <c r="X164" s="5">
        <f t="shared" si="98"/>
        <v>0</v>
      </c>
      <c r="Y164" s="5">
        <f>IF(X164&gt;=Priser!$N$6,Priser!$O$6,IF(X164&gt;=Priser!$N$5,Priser!$O$5,IF(X164&gt;=Priser!$N$4,Priser!$O$4,Priser!$O$3)))</f>
        <v>0</v>
      </c>
      <c r="Z164" s="5">
        <f>Y164*SUMIFS(Priser!$L$3:$L$14,Priser!$A$3:$A$14,$BL164)*V164</f>
        <v>0</v>
      </c>
      <c r="AA164" s="5">
        <f t="shared" si="99"/>
        <v>0</v>
      </c>
      <c r="AB164" s="5">
        <f>IF(AA164&gt;=Priser!$P$6,Priser!$Q$6,IF(AA164&gt;=Priser!$P$5,Priser!$Q$5,IF(AA164&gt;=Priser!$P$4,Priser!$Q$4,Priser!$Q$3)))</f>
        <v>0</v>
      </c>
      <c r="AC164" s="5">
        <f>AB164*SUMIFS(Priser!$L$3:$L$14,Priser!$A$3:$A$14,$BL164)*W164</f>
        <v>0</v>
      </c>
      <c r="AE164" s="5"/>
      <c r="AG164" s="5">
        <f t="shared" si="72"/>
        <v>0</v>
      </c>
      <c r="AH164" s="5">
        <f t="shared" si="73"/>
        <v>0</v>
      </c>
      <c r="AI164" s="5">
        <f t="shared" si="74"/>
        <v>0</v>
      </c>
      <c r="AJ164" s="5">
        <f t="shared" si="75"/>
        <v>0</v>
      </c>
      <c r="AK164" s="5">
        <f t="shared" si="76"/>
        <v>0</v>
      </c>
      <c r="AL164" s="5">
        <f t="shared" si="77"/>
        <v>0</v>
      </c>
      <c r="AM164" s="5">
        <f t="shared" si="78"/>
        <v>0</v>
      </c>
      <c r="AN164" s="5">
        <f t="shared" si="79"/>
        <v>0</v>
      </c>
      <c r="AO164" s="5">
        <f t="shared" si="80"/>
        <v>0</v>
      </c>
      <c r="AP164" s="5">
        <f t="shared" si="81"/>
        <v>0</v>
      </c>
      <c r="AQ164" s="5">
        <f t="shared" si="82"/>
        <v>0</v>
      </c>
      <c r="AR164" s="5">
        <f t="shared" si="83"/>
        <v>0</v>
      </c>
      <c r="AS164" s="5">
        <f t="shared" si="84"/>
        <v>0</v>
      </c>
      <c r="AT164" s="5">
        <f t="shared" si="85"/>
        <v>0</v>
      </c>
      <c r="AV164" s="5"/>
      <c r="AX164" s="5">
        <f t="shared" si="86"/>
        <v>0</v>
      </c>
      <c r="AY164" s="5">
        <f t="shared" si="87"/>
        <v>0</v>
      </c>
      <c r="AZ164" s="5">
        <f t="shared" si="88"/>
        <v>0</v>
      </c>
      <c r="BA164" s="5">
        <f t="shared" si="89"/>
        <v>0</v>
      </c>
      <c r="BB164" s="5">
        <f t="shared" si="90"/>
        <v>0</v>
      </c>
      <c r="BC164" s="5">
        <f t="shared" si="91"/>
        <v>0</v>
      </c>
      <c r="BD164" s="5">
        <f t="shared" si="92"/>
        <v>0</v>
      </c>
      <c r="BE164" s="5">
        <f t="shared" si="93"/>
        <v>0</v>
      </c>
      <c r="BF164" s="5"/>
      <c r="BI164">
        <f>IF(Förbrukning!F163="",Förbrukning!E163,0)/IF(Förbrukning!$B$3=Listor!$B$5,F164,1)</f>
        <v>0</v>
      </c>
      <c r="BJ164">
        <f>Förbrukning!F163/IF(Förbrukning!$B$3=Listor!$B$5,F164,1)</f>
        <v>0</v>
      </c>
      <c r="BL164">
        <f t="shared" si="94"/>
        <v>3</v>
      </c>
      <c r="BM164">
        <f t="shared" si="100"/>
        <v>1</v>
      </c>
      <c r="BN164" s="5">
        <f>Indata!$B$6</f>
        <v>0</v>
      </c>
    </row>
    <row r="165" spans="4:66" x14ac:dyDescent="0.2">
      <c r="D165" s="4">
        <f t="shared" si="101"/>
        <v>46456</v>
      </c>
      <c r="E165" s="62">
        <f t="shared" si="95"/>
        <v>0</v>
      </c>
      <c r="F165">
        <f>24+SUMIFS(Listor!$C$22:$C$23,Listor!$B$22:$B$23,Uttag!D165)</f>
        <v>24</v>
      </c>
      <c r="G165" s="5">
        <f t="shared" si="96"/>
        <v>0</v>
      </c>
      <c r="I165" s="206">
        <f>Förbrukning!H164</f>
        <v>0</v>
      </c>
      <c r="J165" s="93"/>
      <c r="K165" s="132"/>
      <c r="L165" s="133"/>
      <c r="N165" s="5">
        <f t="shared" si="68"/>
        <v>0</v>
      </c>
      <c r="P165" s="5">
        <f>I165*SUMIFS(Priser!$L$3:$L$14,Priser!$A$3:$A$14,BL165)</f>
        <v>0</v>
      </c>
      <c r="Q165" s="5">
        <f t="shared" si="69"/>
        <v>0</v>
      </c>
      <c r="R165" s="5"/>
      <c r="U165" s="5">
        <f t="shared" si="70"/>
        <v>0</v>
      </c>
      <c r="V165" s="5">
        <f t="shared" si="97"/>
        <v>0</v>
      </c>
      <c r="W165" s="5">
        <f t="shared" si="71"/>
        <v>0</v>
      </c>
      <c r="X165" s="5">
        <f t="shared" si="98"/>
        <v>0</v>
      </c>
      <c r="Y165" s="5">
        <f>IF(X165&gt;=Priser!$N$6,Priser!$O$6,IF(X165&gt;=Priser!$N$5,Priser!$O$5,IF(X165&gt;=Priser!$N$4,Priser!$O$4,Priser!$O$3)))</f>
        <v>0</v>
      </c>
      <c r="Z165" s="5">
        <f>Y165*SUMIFS(Priser!$L$3:$L$14,Priser!$A$3:$A$14,$BL165)*V165</f>
        <v>0</v>
      </c>
      <c r="AA165" s="5">
        <f t="shared" si="99"/>
        <v>0</v>
      </c>
      <c r="AB165" s="5">
        <f>IF(AA165&gt;=Priser!$P$6,Priser!$Q$6,IF(AA165&gt;=Priser!$P$5,Priser!$Q$5,IF(AA165&gt;=Priser!$P$4,Priser!$Q$4,Priser!$Q$3)))</f>
        <v>0</v>
      </c>
      <c r="AC165" s="5">
        <f>AB165*SUMIFS(Priser!$L$3:$L$14,Priser!$A$3:$A$14,$BL165)*W165</f>
        <v>0</v>
      </c>
      <c r="AE165" s="5"/>
      <c r="AG165" s="5">
        <f t="shared" si="72"/>
        <v>0</v>
      </c>
      <c r="AH165" s="5">
        <f t="shared" si="73"/>
        <v>0</v>
      </c>
      <c r="AI165" s="5">
        <f t="shared" si="74"/>
        <v>0</v>
      </c>
      <c r="AJ165" s="5">
        <f t="shared" si="75"/>
        <v>0</v>
      </c>
      <c r="AK165" s="5">
        <f t="shared" si="76"/>
        <v>0</v>
      </c>
      <c r="AL165" s="5">
        <f t="shared" si="77"/>
        <v>0</v>
      </c>
      <c r="AM165" s="5">
        <f t="shared" si="78"/>
        <v>0</v>
      </c>
      <c r="AN165" s="5">
        <f t="shared" si="79"/>
        <v>0</v>
      </c>
      <c r="AO165" s="5">
        <f t="shared" si="80"/>
        <v>0</v>
      </c>
      <c r="AP165" s="5">
        <f t="shared" si="81"/>
        <v>0</v>
      </c>
      <c r="AQ165" s="5">
        <f t="shared" si="82"/>
        <v>0</v>
      </c>
      <c r="AR165" s="5">
        <f t="shared" si="83"/>
        <v>0</v>
      </c>
      <c r="AS165" s="5">
        <f t="shared" si="84"/>
        <v>0</v>
      </c>
      <c r="AT165" s="5">
        <f t="shared" si="85"/>
        <v>0</v>
      </c>
      <c r="AV165" s="5"/>
      <c r="AX165" s="5">
        <f t="shared" si="86"/>
        <v>0</v>
      </c>
      <c r="AY165" s="5">
        <f t="shared" si="87"/>
        <v>0</v>
      </c>
      <c r="AZ165" s="5">
        <f t="shared" si="88"/>
        <v>0</v>
      </c>
      <c r="BA165" s="5">
        <f t="shared" si="89"/>
        <v>0</v>
      </c>
      <c r="BB165" s="5">
        <f t="shared" si="90"/>
        <v>0</v>
      </c>
      <c r="BC165" s="5">
        <f t="shared" si="91"/>
        <v>0</v>
      </c>
      <c r="BD165" s="5">
        <f t="shared" si="92"/>
        <v>0</v>
      </c>
      <c r="BE165" s="5">
        <f t="shared" si="93"/>
        <v>0</v>
      </c>
      <c r="BF165" s="5"/>
      <c r="BI165">
        <f>IF(Förbrukning!F164="",Förbrukning!E164,0)/IF(Förbrukning!$B$3=Listor!$B$5,F165,1)</f>
        <v>0</v>
      </c>
      <c r="BJ165">
        <f>Förbrukning!F164/IF(Förbrukning!$B$3=Listor!$B$5,F165,1)</f>
        <v>0</v>
      </c>
      <c r="BL165">
        <f t="shared" si="94"/>
        <v>3</v>
      </c>
      <c r="BM165">
        <f t="shared" si="100"/>
        <v>1</v>
      </c>
      <c r="BN165" s="5">
        <f>Indata!$B$6</f>
        <v>0</v>
      </c>
    </row>
    <row r="166" spans="4:66" x14ac:dyDescent="0.2">
      <c r="D166" s="4">
        <f t="shared" si="101"/>
        <v>46457</v>
      </c>
      <c r="E166" s="62">
        <f t="shared" si="95"/>
        <v>0</v>
      </c>
      <c r="F166">
        <f>24+SUMIFS(Listor!$C$22:$C$23,Listor!$B$22:$B$23,Uttag!D166)</f>
        <v>24</v>
      </c>
      <c r="G166" s="5">
        <f t="shared" si="96"/>
        <v>0</v>
      </c>
      <c r="I166" s="206">
        <f>Förbrukning!H165</f>
        <v>0</v>
      </c>
      <c r="J166" s="93"/>
      <c r="K166" s="132"/>
      <c r="L166" s="133"/>
      <c r="N166" s="5">
        <f t="shared" si="68"/>
        <v>0</v>
      </c>
      <c r="P166" s="5">
        <f>I166*SUMIFS(Priser!$L$3:$L$14,Priser!$A$3:$A$14,BL166)</f>
        <v>0</v>
      </c>
      <c r="Q166" s="5">
        <f t="shared" si="69"/>
        <v>0</v>
      </c>
      <c r="R166" s="5"/>
      <c r="U166" s="5">
        <f t="shared" si="70"/>
        <v>0</v>
      </c>
      <c r="V166" s="5">
        <f t="shared" si="97"/>
        <v>0</v>
      </c>
      <c r="W166" s="5">
        <f t="shared" si="71"/>
        <v>0</v>
      </c>
      <c r="X166" s="5">
        <f t="shared" si="98"/>
        <v>0</v>
      </c>
      <c r="Y166" s="5">
        <f>IF(X166&gt;=Priser!$N$6,Priser!$O$6,IF(X166&gt;=Priser!$N$5,Priser!$O$5,IF(X166&gt;=Priser!$N$4,Priser!$O$4,Priser!$O$3)))</f>
        <v>0</v>
      </c>
      <c r="Z166" s="5">
        <f>Y166*SUMIFS(Priser!$L$3:$L$14,Priser!$A$3:$A$14,$BL166)*V166</f>
        <v>0</v>
      </c>
      <c r="AA166" s="5">
        <f t="shared" si="99"/>
        <v>0</v>
      </c>
      <c r="AB166" s="5">
        <f>IF(AA166&gt;=Priser!$P$6,Priser!$Q$6,IF(AA166&gt;=Priser!$P$5,Priser!$Q$5,IF(AA166&gt;=Priser!$P$4,Priser!$Q$4,Priser!$Q$3)))</f>
        <v>0</v>
      </c>
      <c r="AC166" s="5">
        <f>AB166*SUMIFS(Priser!$L$3:$L$14,Priser!$A$3:$A$14,$BL166)*W166</f>
        <v>0</v>
      </c>
      <c r="AE166" s="5"/>
      <c r="AG166" s="5">
        <f t="shared" si="72"/>
        <v>0</v>
      </c>
      <c r="AH166" s="5">
        <f t="shared" si="73"/>
        <v>0</v>
      </c>
      <c r="AI166" s="5">
        <f t="shared" si="74"/>
        <v>0</v>
      </c>
      <c r="AJ166" s="5">
        <f t="shared" si="75"/>
        <v>0</v>
      </c>
      <c r="AK166" s="5">
        <f t="shared" si="76"/>
        <v>0</v>
      </c>
      <c r="AL166" s="5">
        <f t="shared" si="77"/>
        <v>0</v>
      </c>
      <c r="AM166" s="5">
        <f t="shared" si="78"/>
        <v>0</v>
      </c>
      <c r="AN166" s="5">
        <f t="shared" si="79"/>
        <v>0</v>
      </c>
      <c r="AO166" s="5">
        <f t="shared" si="80"/>
        <v>0</v>
      </c>
      <c r="AP166" s="5">
        <f t="shared" si="81"/>
        <v>0</v>
      </c>
      <c r="AQ166" s="5">
        <f t="shared" si="82"/>
        <v>0</v>
      </c>
      <c r="AR166" s="5">
        <f t="shared" si="83"/>
        <v>0</v>
      </c>
      <c r="AS166" s="5">
        <f t="shared" si="84"/>
        <v>0</v>
      </c>
      <c r="AT166" s="5">
        <f t="shared" si="85"/>
        <v>0</v>
      </c>
      <c r="AV166" s="5"/>
      <c r="AX166" s="5">
        <f t="shared" si="86"/>
        <v>0</v>
      </c>
      <c r="AY166" s="5">
        <f t="shared" si="87"/>
        <v>0</v>
      </c>
      <c r="AZ166" s="5">
        <f t="shared" si="88"/>
        <v>0</v>
      </c>
      <c r="BA166" s="5">
        <f t="shared" si="89"/>
        <v>0</v>
      </c>
      <c r="BB166" s="5">
        <f t="shared" si="90"/>
        <v>0</v>
      </c>
      <c r="BC166" s="5">
        <f t="shared" si="91"/>
        <v>0</v>
      </c>
      <c r="BD166" s="5">
        <f t="shared" si="92"/>
        <v>0</v>
      </c>
      <c r="BE166" s="5">
        <f t="shared" si="93"/>
        <v>0</v>
      </c>
      <c r="BF166" s="5"/>
      <c r="BI166">
        <f>IF(Förbrukning!F165="",Förbrukning!E165,0)/IF(Förbrukning!$B$3=Listor!$B$5,F166,1)</f>
        <v>0</v>
      </c>
      <c r="BJ166">
        <f>Förbrukning!F165/IF(Förbrukning!$B$3=Listor!$B$5,F166,1)</f>
        <v>0</v>
      </c>
      <c r="BL166">
        <f t="shared" si="94"/>
        <v>3</v>
      </c>
      <c r="BM166">
        <f t="shared" si="100"/>
        <v>1</v>
      </c>
      <c r="BN166" s="5">
        <f>Indata!$B$6</f>
        <v>0</v>
      </c>
    </row>
    <row r="167" spans="4:66" x14ac:dyDescent="0.2">
      <c r="D167" s="4">
        <f t="shared" si="101"/>
        <v>46458</v>
      </c>
      <c r="E167" s="62">
        <f t="shared" si="95"/>
        <v>0</v>
      </c>
      <c r="F167">
        <f>24+SUMIFS(Listor!$C$22:$C$23,Listor!$B$22:$B$23,Uttag!D167)</f>
        <v>24</v>
      </c>
      <c r="G167" s="5">
        <f t="shared" si="96"/>
        <v>0</v>
      </c>
      <c r="I167" s="206">
        <f>Förbrukning!H166</f>
        <v>0</v>
      </c>
      <c r="J167" s="93"/>
      <c r="K167" s="132"/>
      <c r="L167" s="133"/>
      <c r="N167" s="5">
        <f t="shared" si="68"/>
        <v>0</v>
      </c>
      <c r="P167" s="5">
        <f>I167*SUMIFS(Priser!$L$3:$L$14,Priser!$A$3:$A$14,BL167)</f>
        <v>0</v>
      </c>
      <c r="Q167" s="5">
        <f t="shared" si="69"/>
        <v>0</v>
      </c>
      <c r="R167" s="5"/>
      <c r="U167" s="5">
        <f t="shared" si="70"/>
        <v>0</v>
      </c>
      <c r="V167" s="5">
        <f t="shared" si="97"/>
        <v>0</v>
      </c>
      <c r="W167" s="5">
        <f t="shared" si="71"/>
        <v>0</v>
      </c>
      <c r="X167" s="5">
        <f t="shared" si="98"/>
        <v>0</v>
      </c>
      <c r="Y167" s="5">
        <f>IF(X167&gt;=Priser!$N$6,Priser!$O$6,IF(X167&gt;=Priser!$N$5,Priser!$O$5,IF(X167&gt;=Priser!$N$4,Priser!$O$4,Priser!$O$3)))</f>
        <v>0</v>
      </c>
      <c r="Z167" s="5">
        <f>Y167*SUMIFS(Priser!$L$3:$L$14,Priser!$A$3:$A$14,$BL167)*V167</f>
        <v>0</v>
      </c>
      <c r="AA167" s="5">
        <f t="shared" si="99"/>
        <v>0</v>
      </c>
      <c r="AB167" s="5">
        <f>IF(AA167&gt;=Priser!$P$6,Priser!$Q$6,IF(AA167&gt;=Priser!$P$5,Priser!$Q$5,IF(AA167&gt;=Priser!$P$4,Priser!$Q$4,Priser!$Q$3)))</f>
        <v>0</v>
      </c>
      <c r="AC167" s="5">
        <f>AB167*SUMIFS(Priser!$L$3:$L$14,Priser!$A$3:$A$14,$BL167)*W167</f>
        <v>0</v>
      </c>
      <c r="AE167" s="5"/>
      <c r="AG167" s="5">
        <f t="shared" si="72"/>
        <v>0</v>
      </c>
      <c r="AH167" s="5">
        <f t="shared" si="73"/>
        <v>0</v>
      </c>
      <c r="AI167" s="5">
        <f t="shared" si="74"/>
        <v>0</v>
      </c>
      <c r="AJ167" s="5">
        <f t="shared" si="75"/>
        <v>0</v>
      </c>
      <c r="AK167" s="5">
        <f t="shared" si="76"/>
        <v>0</v>
      </c>
      <c r="AL167" s="5">
        <f t="shared" si="77"/>
        <v>0</v>
      </c>
      <c r="AM167" s="5">
        <f t="shared" si="78"/>
        <v>0</v>
      </c>
      <c r="AN167" s="5">
        <f t="shared" si="79"/>
        <v>0</v>
      </c>
      <c r="AO167" s="5">
        <f t="shared" si="80"/>
        <v>0</v>
      </c>
      <c r="AP167" s="5">
        <f t="shared" si="81"/>
        <v>0</v>
      </c>
      <c r="AQ167" s="5">
        <f t="shared" si="82"/>
        <v>0</v>
      </c>
      <c r="AR167" s="5">
        <f t="shared" si="83"/>
        <v>0</v>
      </c>
      <c r="AS167" s="5">
        <f t="shared" si="84"/>
        <v>0</v>
      </c>
      <c r="AT167" s="5">
        <f t="shared" si="85"/>
        <v>0</v>
      </c>
      <c r="AV167" s="5"/>
      <c r="AX167" s="5">
        <f t="shared" si="86"/>
        <v>0</v>
      </c>
      <c r="AY167" s="5">
        <f t="shared" si="87"/>
        <v>0</v>
      </c>
      <c r="AZ167" s="5">
        <f t="shared" si="88"/>
        <v>0</v>
      </c>
      <c r="BA167" s="5">
        <f t="shared" si="89"/>
        <v>0</v>
      </c>
      <c r="BB167" s="5">
        <f t="shared" si="90"/>
        <v>0</v>
      </c>
      <c r="BC167" s="5">
        <f t="shared" si="91"/>
        <v>0</v>
      </c>
      <c r="BD167" s="5">
        <f t="shared" si="92"/>
        <v>0</v>
      </c>
      <c r="BE167" s="5">
        <f t="shared" si="93"/>
        <v>0</v>
      </c>
      <c r="BF167" s="5"/>
      <c r="BI167">
        <f>IF(Förbrukning!F166="",Förbrukning!E166,0)/IF(Förbrukning!$B$3=Listor!$B$5,F167,1)</f>
        <v>0</v>
      </c>
      <c r="BJ167">
        <f>Förbrukning!F166/IF(Förbrukning!$B$3=Listor!$B$5,F167,1)</f>
        <v>0</v>
      </c>
      <c r="BL167">
        <f t="shared" si="94"/>
        <v>3</v>
      </c>
      <c r="BM167">
        <f t="shared" si="100"/>
        <v>1</v>
      </c>
      <c r="BN167" s="5">
        <f>Indata!$B$6</f>
        <v>0</v>
      </c>
    </row>
    <row r="168" spans="4:66" x14ac:dyDescent="0.2">
      <c r="D168" s="4">
        <f t="shared" si="101"/>
        <v>46459</v>
      </c>
      <c r="E168" s="62">
        <f t="shared" si="95"/>
        <v>0</v>
      </c>
      <c r="F168">
        <f>24+SUMIFS(Listor!$C$22:$C$23,Listor!$B$22:$B$23,Uttag!D168)</f>
        <v>24</v>
      </c>
      <c r="G168" s="5">
        <f t="shared" si="96"/>
        <v>0</v>
      </c>
      <c r="I168" s="206">
        <f>Förbrukning!H167</f>
        <v>0</v>
      </c>
      <c r="J168" s="93"/>
      <c r="K168" s="132"/>
      <c r="L168" s="133"/>
      <c r="N168" s="5">
        <f t="shared" si="68"/>
        <v>0</v>
      </c>
      <c r="P168" s="5">
        <f>I168*SUMIFS(Priser!$L$3:$L$14,Priser!$A$3:$A$14,BL168)</f>
        <v>0</v>
      </c>
      <c r="Q168" s="5">
        <f t="shared" si="69"/>
        <v>0</v>
      </c>
      <c r="R168" s="5"/>
      <c r="U168" s="5">
        <f t="shared" si="70"/>
        <v>0</v>
      </c>
      <c r="V168" s="5">
        <f t="shared" si="97"/>
        <v>0</v>
      </c>
      <c r="W168" s="5">
        <f t="shared" si="71"/>
        <v>0</v>
      </c>
      <c r="X168" s="5">
        <f t="shared" si="98"/>
        <v>0</v>
      </c>
      <c r="Y168" s="5">
        <f>IF(X168&gt;=Priser!$N$6,Priser!$O$6,IF(X168&gt;=Priser!$N$5,Priser!$O$5,IF(X168&gt;=Priser!$N$4,Priser!$O$4,Priser!$O$3)))</f>
        <v>0</v>
      </c>
      <c r="Z168" s="5">
        <f>Y168*SUMIFS(Priser!$L$3:$L$14,Priser!$A$3:$A$14,$BL168)*V168</f>
        <v>0</v>
      </c>
      <c r="AA168" s="5">
        <f t="shared" si="99"/>
        <v>0</v>
      </c>
      <c r="AB168" s="5">
        <f>IF(AA168&gt;=Priser!$P$6,Priser!$Q$6,IF(AA168&gt;=Priser!$P$5,Priser!$Q$5,IF(AA168&gt;=Priser!$P$4,Priser!$Q$4,Priser!$Q$3)))</f>
        <v>0</v>
      </c>
      <c r="AC168" s="5">
        <f>AB168*SUMIFS(Priser!$L$3:$L$14,Priser!$A$3:$A$14,$BL168)*W168</f>
        <v>0</v>
      </c>
      <c r="AE168" s="5"/>
      <c r="AG168" s="5">
        <f t="shared" si="72"/>
        <v>0</v>
      </c>
      <c r="AH168" s="5">
        <f t="shared" si="73"/>
        <v>0</v>
      </c>
      <c r="AI168" s="5">
        <f t="shared" si="74"/>
        <v>0</v>
      </c>
      <c r="AJ168" s="5">
        <f t="shared" si="75"/>
        <v>0</v>
      </c>
      <c r="AK168" s="5">
        <f t="shared" si="76"/>
        <v>0</v>
      </c>
      <c r="AL168" s="5">
        <f t="shared" si="77"/>
        <v>0</v>
      </c>
      <c r="AM168" s="5">
        <f t="shared" si="78"/>
        <v>0</v>
      </c>
      <c r="AN168" s="5">
        <f t="shared" si="79"/>
        <v>0</v>
      </c>
      <c r="AO168" s="5">
        <f t="shared" si="80"/>
        <v>0</v>
      </c>
      <c r="AP168" s="5">
        <f t="shared" si="81"/>
        <v>0</v>
      </c>
      <c r="AQ168" s="5">
        <f t="shared" si="82"/>
        <v>0</v>
      </c>
      <c r="AR168" s="5">
        <f t="shared" si="83"/>
        <v>0</v>
      </c>
      <c r="AS168" s="5">
        <f t="shared" si="84"/>
        <v>0</v>
      </c>
      <c r="AT168" s="5">
        <f t="shared" si="85"/>
        <v>0</v>
      </c>
      <c r="AV168" s="5"/>
      <c r="AX168" s="5">
        <f t="shared" si="86"/>
        <v>0</v>
      </c>
      <c r="AY168" s="5">
        <f t="shared" si="87"/>
        <v>0</v>
      </c>
      <c r="AZ168" s="5">
        <f t="shared" si="88"/>
        <v>0</v>
      </c>
      <c r="BA168" s="5">
        <f t="shared" si="89"/>
        <v>0</v>
      </c>
      <c r="BB168" s="5">
        <f t="shared" si="90"/>
        <v>0</v>
      </c>
      <c r="BC168" s="5">
        <f t="shared" si="91"/>
        <v>0</v>
      </c>
      <c r="BD168" s="5">
        <f t="shared" si="92"/>
        <v>0</v>
      </c>
      <c r="BE168" s="5">
        <f t="shared" si="93"/>
        <v>0</v>
      </c>
      <c r="BF168" s="5"/>
      <c r="BI168">
        <f>IF(Förbrukning!F167="",Förbrukning!E167,0)/IF(Förbrukning!$B$3=Listor!$B$5,F168,1)</f>
        <v>0</v>
      </c>
      <c r="BJ168">
        <f>Förbrukning!F167/IF(Förbrukning!$B$3=Listor!$B$5,F168,1)</f>
        <v>0</v>
      </c>
      <c r="BL168">
        <f t="shared" si="94"/>
        <v>3</v>
      </c>
      <c r="BM168">
        <f t="shared" si="100"/>
        <v>1</v>
      </c>
      <c r="BN168" s="5">
        <f>Indata!$B$6</f>
        <v>0</v>
      </c>
    </row>
    <row r="169" spans="4:66" x14ac:dyDescent="0.2">
      <c r="D169" s="4">
        <f t="shared" si="101"/>
        <v>46460</v>
      </c>
      <c r="E169" s="62">
        <f t="shared" si="95"/>
        <v>0</v>
      </c>
      <c r="F169">
        <f>24+SUMIFS(Listor!$C$22:$C$23,Listor!$B$22:$B$23,Uttag!D169)</f>
        <v>24</v>
      </c>
      <c r="G169" s="5">
        <f t="shared" si="96"/>
        <v>0</v>
      </c>
      <c r="I169" s="206">
        <f>Förbrukning!H168</f>
        <v>0</v>
      </c>
      <c r="J169" s="93"/>
      <c r="K169" s="132"/>
      <c r="L169" s="133"/>
      <c r="N169" s="5">
        <f t="shared" si="68"/>
        <v>0</v>
      </c>
      <c r="P169" s="5">
        <f>I169*SUMIFS(Priser!$L$3:$L$14,Priser!$A$3:$A$14,BL169)</f>
        <v>0</v>
      </c>
      <c r="Q169" s="5">
        <f t="shared" si="69"/>
        <v>0</v>
      </c>
      <c r="R169" s="5"/>
      <c r="U169" s="5">
        <f t="shared" si="70"/>
        <v>0</v>
      </c>
      <c r="V169" s="5">
        <f t="shared" si="97"/>
        <v>0</v>
      </c>
      <c r="W169" s="5">
        <f t="shared" si="71"/>
        <v>0</v>
      </c>
      <c r="X169" s="5">
        <f t="shared" si="98"/>
        <v>0</v>
      </c>
      <c r="Y169" s="5">
        <f>IF(X169&gt;=Priser!$N$6,Priser!$O$6,IF(X169&gt;=Priser!$N$5,Priser!$O$5,IF(X169&gt;=Priser!$N$4,Priser!$O$4,Priser!$O$3)))</f>
        <v>0</v>
      </c>
      <c r="Z169" s="5">
        <f>Y169*SUMIFS(Priser!$L$3:$L$14,Priser!$A$3:$A$14,$BL169)*V169</f>
        <v>0</v>
      </c>
      <c r="AA169" s="5">
        <f t="shared" si="99"/>
        <v>0</v>
      </c>
      <c r="AB169" s="5">
        <f>IF(AA169&gt;=Priser!$P$6,Priser!$Q$6,IF(AA169&gt;=Priser!$P$5,Priser!$Q$5,IF(AA169&gt;=Priser!$P$4,Priser!$Q$4,Priser!$Q$3)))</f>
        <v>0</v>
      </c>
      <c r="AC169" s="5">
        <f>AB169*SUMIFS(Priser!$L$3:$L$14,Priser!$A$3:$A$14,$BL169)*W169</f>
        <v>0</v>
      </c>
      <c r="AE169" s="5"/>
      <c r="AG169" s="5">
        <f t="shared" si="72"/>
        <v>0</v>
      </c>
      <c r="AH169" s="5">
        <f t="shared" si="73"/>
        <v>0</v>
      </c>
      <c r="AI169" s="5">
        <f t="shared" si="74"/>
        <v>0</v>
      </c>
      <c r="AJ169" s="5">
        <f t="shared" si="75"/>
        <v>0</v>
      </c>
      <c r="AK169" s="5">
        <f t="shared" si="76"/>
        <v>0</v>
      </c>
      <c r="AL169" s="5">
        <f t="shared" si="77"/>
        <v>0</v>
      </c>
      <c r="AM169" s="5">
        <f t="shared" si="78"/>
        <v>0</v>
      </c>
      <c r="AN169" s="5">
        <f t="shared" si="79"/>
        <v>0</v>
      </c>
      <c r="AO169" s="5">
        <f t="shared" si="80"/>
        <v>0</v>
      </c>
      <c r="AP169" s="5">
        <f t="shared" si="81"/>
        <v>0</v>
      </c>
      <c r="AQ169" s="5">
        <f t="shared" si="82"/>
        <v>0</v>
      </c>
      <c r="AR169" s="5">
        <f t="shared" si="83"/>
        <v>0</v>
      </c>
      <c r="AS169" s="5">
        <f t="shared" si="84"/>
        <v>0</v>
      </c>
      <c r="AT169" s="5">
        <f t="shared" si="85"/>
        <v>0</v>
      </c>
      <c r="AV169" s="5"/>
      <c r="AX169" s="5">
        <f t="shared" si="86"/>
        <v>0</v>
      </c>
      <c r="AY169" s="5">
        <f t="shared" si="87"/>
        <v>0</v>
      </c>
      <c r="AZ169" s="5">
        <f t="shared" si="88"/>
        <v>0</v>
      </c>
      <c r="BA169" s="5">
        <f t="shared" si="89"/>
        <v>0</v>
      </c>
      <c r="BB169" s="5">
        <f t="shared" si="90"/>
        <v>0</v>
      </c>
      <c r="BC169" s="5">
        <f t="shared" si="91"/>
        <v>0</v>
      </c>
      <c r="BD169" s="5">
        <f t="shared" si="92"/>
        <v>0</v>
      </c>
      <c r="BE169" s="5">
        <f t="shared" si="93"/>
        <v>0</v>
      </c>
      <c r="BF169" s="5"/>
      <c r="BI169">
        <f>IF(Förbrukning!F168="",Förbrukning!E168,0)/IF(Förbrukning!$B$3=Listor!$B$5,F169,1)</f>
        <v>0</v>
      </c>
      <c r="BJ169">
        <f>Förbrukning!F168/IF(Förbrukning!$B$3=Listor!$B$5,F169,1)</f>
        <v>0</v>
      </c>
      <c r="BL169">
        <f t="shared" si="94"/>
        <v>3</v>
      </c>
      <c r="BM169">
        <f t="shared" si="100"/>
        <v>1</v>
      </c>
      <c r="BN169" s="5">
        <f>Indata!$B$6</f>
        <v>0</v>
      </c>
    </row>
    <row r="170" spans="4:66" x14ac:dyDescent="0.2">
      <c r="D170" s="4">
        <f t="shared" si="101"/>
        <v>46461</v>
      </c>
      <c r="E170" s="62">
        <f t="shared" si="95"/>
        <v>0</v>
      </c>
      <c r="F170">
        <f>24+SUMIFS(Listor!$C$22:$C$23,Listor!$B$22:$B$23,Uttag!D170)</f>
        <v>24</v>
      </c>
      <c r="G170" s="5">
        <f t="shared" si="96"/>
        <v>0</v>
      </c>
      <c r="I170" s="206">
        <f>Förbrukning!H169</f>
        <v>0</v>
      </c>
      <c r="J170" s="93"/>
      <c r="K170" s="132"/>
      <c r="L170" s="133"/>
      <c r="N170" s="5">
        <f t="shared" si="68"/>
        <v>0</v>
      </c>
      <c r="P170" s="5">
        <f>I170*SUMIFS(Priser!$L$3:$L$14,Priser!$A$3:$A$14,BL170)</f>
        <v>0</v>
      </c>
      <c r="Q170" s="5">
        <f t="shared" si="69"/>
        <v>0</v>
      </c>
      <c r="R170" s="5"/>
      <c r="U170" s="5">
        <f t="shared" si="70"/>
        <v>0</v>
      </c>
      <c r="V170" s="5">
        <f t="shared" si="97"/>
        <v>0</v>
      </c>
      <c r="W170" s="5">
        <f t="shared" si="71"/>
        <v>0</v>
      </c>
      <c r="X170" s="5">
        <f t="shared" si="98"/>
        <v>0</v>
      </c>
      <c r="Y170" s="5">
        <f>IF(X170&gt;=Priser!$N$6,Priser!$O$6,IF(X170&gt;=Priser!$N$5,Priser!$O$5,IF(X170&gt;=Priser!$N$4,Priser!$O$4,Priser!$O$3)))</f>
        <v>0</v>
      </c>
      <c r="Z170" s="5">
        <f>Y170*SUMIFS(Priser!$L$3:$L$14,Priser!$A$3:$A$14,$BL170)*V170</f>
        <v>0</v>
      </c>
      <c r="AA170" s="5">
        <f t="shared" si="99"/>
        <v>0</v>
      </c>
      <c r="AB170" s="5">
        <f>IF(AA170&gt;=Priser!$P$6,Priser!$Q$6,IF(AA170&gt;=Priser!$P$5,Priser!$Q$5,IF(AA170&gt;=Priser!$P$4,Priser!$Q$4,Priser!$Q$3)))</f>
        <v>0</v>
      </c>
      <c r="AC170" s="5">
        <f>AB170*SUMIFS(Priser!$L$3:$L$14,Priser!$A$3:$A$14,$BL170)*W170</f>
        <v>0</v>
      </c>
      <c r="AE170" s="5"/>
      <c r="AG170" s="5">
        <f t="shared" si="72"/>
        <v>0</v>
      </c>
      <c r="AH170" s="5">
        <f t="shared" si="73"/>
        <v>0</v>
      </c>
      <c r="AI170" s="5">
        <f t="shared" si="74"/>
        <v>0</v>
      </c>
      <c r="AJ170" s="5">
        <f t="shared" si="75"/>
        <v>0</v>
      </c>
      <c r="AK170" s="5">
        <f t="shared" si="76"/>
        <v>0</v>
      </c>
      <c r="AL170" s="5">
        <f t="shared" si="77"/>
        <v>0</v>
      </c>
      <c r="AM170" s="5">
        <f t="shared" si="78"/>
        <v>0</v>
      </c>
      <c r="AN170" s="5">
        <f t="shared" si="79"/>
        <v>0</v>
      </c>
      <c r="AO170" s="5">
        <f t="shared" si="80"/>
        <v>0</v>
      </c>
      <c r="AP170" s="5">
        <f t="shared" si="81"/>
        <v>0</v>
      </c>
      <c r="AQ170" s="5">
        <f t="shared" si="82"/>
        <v>0</v>
      </c>
      <c r="AR170" s="5">
        <f t="shared" si="83"/>
        <v>0</v>
      </c>
      <c r="AS170" s="5">
        <f t="shared" si="84"/>
        <v>0</v>
      </c>
      <c r="AT170" s="5">
        <f t="shared" si="85"/>
        <v>0</v>
      </c>
      <c r="AV170" s="5"/>
      <c r="AX170" s="5">
        <f t="shared" si="86"/>
        <v>0</v>
      </c>
      <c r="AY170" s="5">
        <f t="shared" si="87"/>
        <v>0</v>
      </c>
      <c r="AZ170" s="5">
        <f t="shared" si="88"/>
        <v>0</v>
      </c>
      <c r="BA170" s="5">
        <f t="shared" si="89"/>
        <v>0</v>
      </c>
      <c r="BB170" s="5">
        <f t="shared" si="90"/>
        <v>0</v>
      </c>
      <c r="BC170" s="5">
        <f t="shared" si="91"/>
        <v>0</v>
      </c>
      <c r="BD170" s="5">
        <f t="shared" si="92"/>
        <v>0</v>
      </c>
      <c r="BE170" s="5">
        <f t="shared" si="93"/>
        <v>0</v>
      </c>
      <c r="BF170" s="5"/>
      <c r="BI170">
        <f>IF(Förbrukning!F169="",Förbrukning!E169,0)/IF(Förbrukning!$B$3=Listor!$B$5,F170,1)</f>
        <v>0</v>
      </c>
      <c r="BJ170">
        <f>Förbrukning!F169/IF(Förbrukning!$B$3=Listor!$B$5,F170,1)</f>
        <v>0</v>
      </c>
      <c r="BL170">
        <f t="shared" si="94"/>
        <v>3</v>
      </c>
      <c r="BM170">
        <f t="shared" si="100"/>
        <v>1</v>
      </c>
      <c r="BN170" s="5">
        <f>Indata!$B$6</f>
        <v>0</v>
      </c>
    </row>
    <row r="171" spans="4:66" x14ac:dyDescent="0.2">
      <c r="D171" s="4">
        <f t="shared" si="101"/>
        <v>46462</v>
      </c>
      <c r="E171" s="62">
        <f t="shared" si="95"/>
        <v>0</v>
      </c>
      <c r="F171">
        <f>24+SUMIFS(Listor!$C$22:$C$23,Listor!$B$22:$B$23,Uttag!D171)</f>
        <v>24</v>
      </c>
      <c r="G171" s="5">
        <f t="shared" si="96"/>
        <v>0</v>
      </c>
      <c r="I171" s="206">
        <f>Förbrukning!H170</f>
        <v>0</v>
      </c>
      <c r="J171" s="93"/>
      <c r="K171" s="132"/>
      <c r="L171" s="133"/>
      <c r="N171" s="5">
        <f t="shared" si="68"/>
        <v>0</v>
      </c>
      <c r="P171" s="5">
        <f>I171*SUMIFS(Priser!$L$3:$L$14,Priser!$A$3:$A$14,BL171)</f>
        <v>0</v>
      </c>
      <c r="Q171" s="5">
        <f t="shared" si="69"/>
        <v>0</v>
      </c>
      <c r="R171" s="5"/>
      <c r="U171" s="5">
        <f t="shared" si="70"/>
        <v>0</v>
      </c>
      <c r="V171" s="5">
        <f t="shared" si="97"/>
        <v>0</v>
      </c>
      <c r="W171" s="5">
        <f t="shared" si="71"/>
        <v>0</v>
      </c>
      <c r="X171" s="5">
        <f t="shared" si="98"/>
        <v>0</v>
      </c>
      <c r="Y171" s="5">
        <f>IF(X171&gt;=Priser!$N$6,Priser!$O$6,IF(X171&gt;=Priser!$N$5,Priser!$O$5,IF(X171&gt;=Priser!$N$4,Priser!$O$4,Priser!$O$3)))</f>
        <v>0</v>
      </c>
      <c r="Z171" s="5">
        <f>Y171*SUMIFS(Priser!$L$3:$L$14,Priser!$A$3:$A$14,$BL171)*V171</f>
        <v>0</v>
      </c>
      <c r="AA171" s="5">
        <f t="shared" si="99"/>
        <v>0</v>
      </c>
      <c r="AB171" s="5">
        <f>IF(AA171&gt;=Priser!$P$6,Priser!$Q$6,IF(AA171&gt;=Priser!$P$5,Priser!$Q$5,IF(AA171&gt;=Priser!$P$4,Priser!$Q$4,Priser!$Q$3)))</f>
        <v>0</v>
      </c>
      <c r="AC171" s="5">
        <f>AB171*SUMIFS(Priser!$L$3:$L$14,Priser!$A$3:$A$14,$BL171)*W171</f>
        <v>0</v>
      </c>
      <c r="AE171" s="5"/>
      <c r="AG171" s="5">
        <f t="shared" si="72"/>
        <v>0</v>
      </c>
      <c r="AH171" s="5">
        <f t="shared" si="73"/>
        <v>0</v>
      </c>
      <c r="AI171" s="5">
        <f t="shared" si="74"/>
        <v>0</v>
      </c>
      <c r="AJ171" s="5">
        <f t="shared" si="75"/>
        <v>0</v>
      </c>
      <c r="AK171" s="5">
        <f t="shared" si="76"/>
        <v>0</v>
      </c>
      <c r="AL171" s="5">
        <f t="shared" si="77"/>
        <v>0</v>
      </c>
      <c r="AM171" s="5">
        <f t="shared" si="78"/>
        <v>0</v>
      </c>
      <c r="AN171" s="5">
        <f t="shared" si="79"/>
        <v>0</v>
      </c>
      <c r="AO171" s="5">
        <f t="shared" si="80"/>
        <v>0</v>
      </c>
      <c r="AP171" s="5">
        <f t="shared" si="81"/>
        <v>0</v>
      </c>
      <c r="AQ171" s="5">
        <f t="shared" si="82"/>
        <v>0</v>
      </c>
      <c r="AR171" s="5">
        <f t="shared" si="83"/>
        <v>0</v>
      </c>
      <c r="AS171" s="5">
        <f t="shared" si="84"/>
        <v>0</v>
      </c>
      <c r="AT171" s="5">
        <f t="shared" si="85"/>
        <v>0</v>
      </c>
      <c r="AV171" s="5"/>
      <c r="AX171" s="5">
        <f t="shared" si="86"/>
        <v>0</v>
      </c>
      <c r="AY171" s="5">
        <f t="shared" si="87"/>
        <v>0</v>
      </c>
      <c r="AZ171" s="5">
        <f t="shared" si="88"/>
        <v>0</v>
      </c>
      <c r="BA171" s="5">
        <f t="shared" si="89"/>
        <v>0</v>
      </c>
      <c r="BB171" s="5">
        <f t="shared" si="90"/>
        <v>0</v>
      </c>
      <c r="BC171" s="5">
        <f t="shared" si="91"/>
        <v>0</v>
      </c>
      <c r="BD171" s="5">
        <f t="shared" si="92"/>
        <v>0</v>
      </c>
      <c r="BE171" s="5">
        <f t="shared" si="93"/>
        <v>0</v>
      </c>
      <c r="BF171" s="5"/>
      <c r="BI171">
        <f>IF(Förbrukning!F170="",Förbrukning!E170,0)/IF(Förbrukning!$B$3=Listor!$B$5,F171,1)</f>
        <v>0</v>
      </c>
      <c r="BJ171">
        <f>Förbrukning!F170/IF(Förbrukning!$B$3=Listor!$B$5,F171,1)</f>
        <v>0</v>
      </c>
      <c r="BL171">
        <f t="shared" si="94"/>
        <v>3</v>
      </c>
      <c r="BM171">
        <f t="shared" si="100"/>
        <v>1</v>
      </c>
      <c r="BN171" s="5">
        <f>Indata!$B$6</f>
        <v>0</v>
      </c>
    </row>
    <row r="172" spans="4:66" x14ac:dyDescent="0.2">
      <c r="D172" s="4">
        <f t="shared" si="101"/>
        <v>46463</v>
      </c>
      <c r="E172" s="62">
        <f t="shared" si="95"/>
        <v>0</v>
      </c>
      <c r="F172">
        <f>24+SUMIFS(Listor!$C$22:$C$23,Listor!$B$22:$B$23,Uttag!D172)</f>
        <v>24</v>
      </c>
      <c r="G172" s="5">
        <f t="shared" si="96"/>
        <v>0</v>
      </c>
      <c r="I172" s="206">
        <f>Förbrukning!H171</f>
        <v>0</v>
      </c>
      <c r="J172" s="93"/>
      <c r="K172" s="132"/>
      <c r="L172" s="133"/>
      <c r="N172" s="5">
        <f t="shared" si="68"/>
        <v>0</v>
      </c>
      <c r="P172" s="5">
        <f>I172*SUMIFS(Priser!$L$3:$L$14,Priser!$A$3:$A$14,BL172)</f>
        <v>0</v>
      </c>
      <c r="Q172" s="5">
        <f t="shared" si="69"/>
        <v>0</v>
      </c>
      <c r="R172" s="5"/>
      <c r="U172" s="5">
        <f t="shared" si="70"/>
        <v>0</v>
      </c>
      <c r="V172" s="5">
        <f t="shared" si="97"/>
        <v>0</v>
      </c>
      <c r="W172" s="5">
        <f t="shared" si="71"/>
        <v>0</v>
      </c>
      <c r="X172" s="5">
        <f t="shared" si="98"/>
        <v>0</v>
      </c>
      <c r="Y172" s="5">
        <f>IF(X172&gt;=Priser!$N$6,Priser!$O$6,IF(X172&gt;=Priser!$N$5,Priser!$O$5,IF(X172&gt;=Priser!$N$4,Priser!$O$4,Priser!$O$3)))</f>
        <v>0</v>
      </c>
      <c r="Z172" s="5">
        <f>Y172*SUMIFS(Priser!$L$3:$L$14,Priser!$A$3:$A$14,$BL172)*V172</f>
        <v>0</v>
      </c>
      <c r="AA172" s="5">
        <f t="shared" si="99"/>
        <v>0</v>
      </c>
      <c r="AB172" s="5">
        <f>IF(AA172&gt;=Priser!$P$6,Priser!$Q$6,IF(AA172&gt;=Priser!$P$5,Priser!$Q$5,IF(AA172&gt;=Priser!$P$4,Priser!$Q$4,Priser!$Q$3)))</f>
        <v>0</v>
      </c>
      <c r="AC172" s="5">
        <f>AB172*SUMIFS(Priser!$L$3:$L$14,Priser!$A$3:$A$14,$BL172)*W172</f>
        <v>0</v>
      </c>
      <c r="AE172" s="5"/>
      <c r="AG172" s="5">
        <f t="shared" si="72"/>
        <v>0</v>
      </c>
      <c r="AH172" s="5">
        <f t="shared" si="73"/>
        <v>0</v>
      </c>
      <c r="AI172" s="5">
        <f t="shared" si="74"/>
        <v>0</v>
      </c>
      <c r="AJ172" s="5">
        <f t="shared" si="75"/>
        <v>0</v>
      </c>
      <c r="AK172" s="5">
        <f t="shared" si="76"/>
        <v>0</v>
      </c>
      <c r="AL172" s="5">
        <f t="shared" si="77"/>
        <v>0</v>
      </c>
      <c r="AM172" s="5">
        <f t="shared" si="78"/>
        <v>0</v>
      </c>
      <c r="AN172" s="5">
        <f t="shared" si="79"/>
        <v>0</v>
      </c>
      <c r="AO172" s="5">
        <f t="shared" si="80"/>
        <v>0</v>
      </c>
      <c r="AP172" s="5">
        <f t="shared" si="81"/>
        <v>0</v>
      </c>
      <c r="AQ172" s="5">
        <f t="shared" si="82"/>
        <v>0</v>
      </c>
      <c r="AR172" s="5">
        <f t="shared" si="83"/>
        <v>0</v>
      </c>
      <c r="AS172" s="5">
        <f t="shared" si="84"/>
        <v>0</v>
      </c>
      <c r="AT172" s="5">
        <f t="shared" si="85"/>
        <v>0</v>
      </c>
      <c r="AV172" s="5"/>
      <c r="AX172" s="5">
        <f t="shared" si="86"/>
        <v>0</v>
      </c>
      <c r="AY172" s="5">
        <f t="shared" si="87"/>
        <v>0</v>
      </c>
      <c r="AZ172" s="5">
        <f t="shared" si="88"/>
        <v>0</v>
      </c>
      <c r="BA172" s="5">
        <f t="shared" si="89"/>
        <v>0</v>
      </c>
      <c r="BB172" s="5">
        <f t="shared" si="90"/>
        <v>0</v>
      </c>
      <c r="BC172" s="5">
        <f t="shared" si="91"/>
        <v>0</v>
      </c>
      <c r="BD172" s="5">
        <f t="shared" si="92"/>
        <v>0</v>
      </c>
      <c r="BE172" s="5">
        <f t="shared" si="93"/>
        <v>0</v>
      </c>
      <c r="BF172" s="5"/>
      <c r="BI172">
        <f>IF(Förbrukning!F171="",Förbrukning!E171,0)/IF(Förbrukning!$B$3=Listor!$B$5,F172,1)</f>
        <v>0</v>
      </c>
      <c r="BJ172">
        <f>Förbrukning!F171/IF(Förbrukning!$B$3=Listor!$B$5,F172,1)</f>
        <v>0</v>
      </c>
      <c r="BL172">
        <f t="shared" si="94"/>
        <v>3</v>
      </c>
      <c r="BM172">
        <f t="shared" si="100"/>
        <v>1</v>
      </c>
      <c r="BN172" s="5">
        <f>Indata!$B$6</f>
        <v>0</v>
      </c>
    </row>
    <row r="173" spans="4:66" x14ac:dyDescent="0.2">
      <c r="D173" s="4">
        <f t="shared" si="101"/>
        <v>46464</v>
      </c>
      <c r="E173" s="62">
        <f t="shared" si="95"/>
        <v>0</v>
      </c>
      <c r="F173">
        <f>24+SUMIFS(Listor!$C$22:$C$23,Listor!$B$22:$B$23,Uttag!D173)</f>
        <v>24</v>
      </c>
      <c r="G173" s="5">
        <f t="shared" si="96"/>
        <v>0</v>
      </c>
      <c r="I173" s="206">
        <f>Förbrukning!H172</f>
        <v>0</v>
      </c>
      <c r="J173" s="93"/>
      <c r="K173" s="132"/>
      <c r="L173" s="133"/>
      <c r="N173" s="5">
        <f t="shared" si="68"/>
        <v>0</v>
      </c>
      <c r="P173" s="5">
        <f>I173*SUMIFS(Priser!$L$3:$L$14,Priser!$A$3:$A$14,BL173)</f>
        <v>0</v>
      </c>
      <c r="Q173" s="5">
        <f t="shared" si="69"/>
        <v>0</v>
      </c>
      <c r="R173" s="5"/>
      <c r="U173" s="5">
        <f t="shared" si="70"/>
        <v>0</v>
      </c>
      <c r="V173" s="5">
        <f t="shared" si="97"/>
        <v>0</v>
      </c>
      <c r="W173" s="5">
        <f t="shared" si="71"/>
        <v>0</v>
      </c>
      <c r="X173" s="5">
        <f t="shared" si="98"/>
        <v>0</v>
      </c>
      <c r="Y173" s="5">
        <f>IF(X173&gt;=Priser!$N$6,Priser!$O$6,IF(X173&gt;=Priser!$N$5,Priser!$O$5,IF(X173&gt;=Priser!$N$4,Priser!$O$4,Priser!$O$3)))</f>
        <v>0</v>
      </c>
      <c r="Z173" s="5">
        <f>Y173*SUMIFS(Priser!$L$3:$L$14,Priser!$A$3:$A$14,$BL173)*V173</f>
        <v>0</v>
      </c>
      <c r="AA173" s="5">
        <f t="shared" si="99"/>
        <v>0</v>
      </c>
      <c r="AB173" s="5">
        <f>IF(AA173&gt;=Priser!$P$6,Priser!$Q$6,IF(AA173&gt;=Priser!$P$5,Priser!$Q$5,IF(AA173&gt;=Priser!$P$4,Priser!$Q$4,Priser!$Q$3)))</f>
        <v>0</v>
      </c>
      <c r="AC173" s="5">
        <f>AB173*SUMIFS(Priser!$L$3:$L$14,Priser!$A$3:$A$14,$BL173)*W173</f>
        <v>0</v>
      </c>
      <c r="AE173" s="5"/>
      <c r="AG173" s="5">
        <f t="shared" si="72"/>
        <v>0</v>
      </c>
      <c r="AH173" s="5">
        <f t="shared" si="73"/>
        <v>0</v>
      </c>
      <c r="AI173" s="5">
        <f t="shared" si="74"/>
        <v>0</v>
      </c>
      <c r="AJ173" s="5">
        <f t="shared" si="75"/>
        <v>0</v>
      </c>
      <c r="AK173" s="5">
        <f t="shared" si="76"/>
        <v>0</v>
      </c>
      <c r="AL173" s="5">
        <f t="shared" si="77"/>
        <v>0</v>
      </c>
      <c r="AM173" s="5">
        <f t="shared" si="78"/>
        <v>0</v>
      </c>
      <c r="AN173" s="5">
        <f t="shared" si="79"/>
        <v>0</v>
      </c>
      <c r="AO173" s="5">
        <f t="shared" si="80"/>
        <v>0</v>
      </c>
      <c r="AP173" s="5">
        <f t="shared" si="81"/>
        <v>0</v>
      </c>
      <c r="AQ173" s="5">
        <f t="shared" si="82"/>
        <v>0</v>
      </c>
      <c r="AR173" s="5">
        <f t="shared" si="83"/>
        <v>0</v>
      </c>
      <c r="AS173" s="5">
        <f t="shared" si="84"/>
        <v>0</v>
      </c>
      <c r="AT173" s="5">
        <f t="shared" si="85"/>
        <v>0</v>
      </c>
      <c r="AV173" s="5"/>
      <c r="AX173" s="5">
        <f t="shared" si="86"/>
        <v>0</v>
      </c>
      <c r="AY173" s="5">
        <f t="shared" si="87"/>
        <v>0</v>
      </c>
      <c r="AZ173" s="5">
        <f t="shared" si="88"/>
        <v>0</v>
      </c>
      <c r="BA173" s="5">
        <f t="shared" si="89"/>
        <v>0</v>
      </c>
      <c r="BB173" s="5">
        <f t="shared" si="90"/>
        <v>0</v>
      </c>
      <c r="BC173" s="5">
        <f t="shared" si="91"/>
        <v>0</v>
      </c>
      <c r="BD173" s="5">
        <f t="shared" si="92"/>
        <v>0</v>
      </c>
      <c r="BE173" s="5">
        <f t="shared" si="93"/>
        <v>0</v>
      </c>
      <c r="BF173" s="5"/>
      <c r="BI173">
        <f>IF(Förbrukning!F172="",Förbrukning!E172,0)/IF(Förbrukning!$B$3=Listor!$B$5,F173,1)</f>
        <v>0</v>
      </c>
      <c r="BJ173">
        <f>Förbrukning!F172/IF(Förbrukning!$B$3=Listor!$B$5,F173,1)</f>
        <v>0</v>
      </c>
      <c r="BL173">
        <f t="shared" si="94"/>
        <v>3</v>
      </c>
      <c r="BM173">
        <f t="shared" si="100"/>
        <v>1</v>
      </c>
      <c r="BN173" s="5">
        <f>Indata!$B$6</f>
        <v>0</v>
      </c>
    </row>
    <row r="174" spans="4:66" x14ac:dyDescent="0.2">
      <c r="D174" s="4">
        <f t="shared" si="101"/>
        <v>46465</v>
      </c>
      <c r="E174" s="62">
        <f t="shared" si="95"/>
        <v>0</v>
      </c>
      <c r="F174">
        <f>24+SUMIFS(Listor!$C$22:$C$23,Listor!$B$22:$B$23,Uttag!D174)</f>
        <v>24</v>
      </c>
      <c r="G174" s="5">
        <f t="shared" si="96"/>
        <v>0</v>
      </c>
      <c r="I174" s="206">
        <f>Förbrukning!H173</f>
        <v>0</v>
      </c>
      <c r="J174" s="93"/>
      <c r="K174" s="132"/>
      <c r="L174" s="133"/>
      <c r="N174" s="5">
        <f t="shared" si="68"/>
        <v>0</v>
      </c>
      <c r="P174" s="5">
        <f>I174*SUMIFS(Priser!$L$3:$L$14,Priser!$A$3:$A$14,BL174)</f>
        <v>0</v>
      </c>
      <c r="Q174" s="5">
        <f t="shared" si="69"/>
        <v>0</v>
      </c>
      <c r="R174" s="5"/>
      <c r="U174" s="5">
        <f t="shared" si="70"/>
        <v>0</v>
      </c>
      <c r="V174" s="5">
        <f t="shared" si="97"/>
        <v>0</v>
      </c>
      <c r="W174" s="5">
        <f t="shared" si="71"/>
        <v>0</v>
      </c>
      <c r="X174" s="5">
        <f t="shared" si="98"/>
        <v>0</v>
      </c>
      <c r="Y174" s="5">
        <f>IF(X174&gt;=Priser!$N$6,Priser!$O$6,IF(X174&gt;=Priser!$N$5,Priser!$O$5,IF(X174&gt;=Priser!$N$4,Priser!$O$4,Priser!$O$3)))</f>
        <v>0</v>
      </c>
      <c r="Z174" s="5">
        <f>Y174*SUMIFS(Priser!$L$3:$L$14,Priser!$A$3:$A$14,$BL174)*V174</f>
        <v>0</v>
      </c>
      <c r="AA174" s="5">
        <f t="shared" si="99"/>
        <v>0</v>
      </c>
      <c r="AB174" s="5">
        <f>IF(AA174&gt;=Priser!$P$6,Priser!$Q$6,IF(AA174&gt;=Priser!$P$5,Priser!$Q$5,IF(AA174&gt;=Priser!$P$4,Priser!$Q$4,Priser!$Q$3)))</f>
        <v>0</v>
      </c>
      <c r="AC174" s="5">
        <f>AB174*SUMIFS(Priser!$L$3:$L$14,Priser!$A$3:$A$14,$BL174)*W174</f>
        <v>0</v>
      </c>
      <c r="AE174" s="5"/>
      <c r="AG174" s="5">
        <f t="shared" si="72"/>
        <v>0</v>
      </c>
      <c r="AH174" s="5">
        <f t="shared" si="73"/>
        <v>0</v>
      </c>
      <c r="AI174" s="5">
        <f t="shared" si="74"/>
        <v>0</v>
      </c>
      <c r="AJ174" s="5">
        <f t="shared" si="75"/>
        <v>0</v>
      </c>
      <c r="AK174" s="5">
        <f t="shared" si="76"/>
        <v>0</v>
      </c>
      <c r="AL174" s="5">
        <f t="shared" si="77"/>
        <v>0</v>
      </c>
      <c r="AM174" s="5">
        <f t="shared" si="78"/>
        <v>0</v>
      </c>
      <c r="AN174" s="5">
        <f t="shared" si="79"/>
        <v>0</v>
      </c>
      <c r="AO174" s="5">
        <f t="shared" si="80"/>
        <v>0</v>
      </c>
      <c r="AP174" s="5">
        <f t="shared" si="81"/>
        <v>0</v>
      </c>
      <c r="AQ174" s="5">
        <f t="shared" si="82"/>
        <v>0</v>
      </c>
      <c r="AR174" s="5">
        <f t="shared" si="83"/>
        <v>0</v>
      </c>
      <c r="AS174" s="5">
        <f t="shared" si="84"/>
        <v>0</v>
      </c>
      <c r="AT174" s="5">
        <f t="shared" si="85"/>
        <v>0</v>
      </c>
      <c r="AV174" s="5"/>
      <c r="AX174" s="5">
        <f t="shared" si="86"/>
        <v>0</v>
      </c>
      <c r="AY174" s="5">
        <f t="shared" si="87"/>
        <v>0</v>
      </c>
      <c r="AZ174" s="5">
        <f t="shared" si="88"/>
        <v>0</v>
      </c>
      <c r="BA174" s="5">
        <f t="shared" si="89"/>
        <v>0</v>
      </c>
      <c r="BB174" s="5">
        <f t="shared" si="90"/>
        <v>0</v>
      </c>
      <c r="BC174" s="5">
        <f t="shared" si="91"/>
        <v>0</v>
      </c>
      <c r="BD174" s="5">
        <f t="shared" si="92"/>
        <v>0</v>
      </c>
      <c r="BE174" s="5">
        <f t="shared" si="93"/>
        <v>0</v>
      </c>
      <c r="BF174" s="5"/>
      <c r="BI174">
        <f>IF(Förbrukning!F173="",Förbrukning!E173,0)/IF(Förbrukning!$B$3=Listor!$B$5,F174,1)</f>
        <v>0</v>
      </c>
      <c r="BJ174">
        <f>Förbrukning!F173/IF(Förbrukning!$B$3=Listor!$B$5,F174,1)</f>
        <v>0</v>
      </c>
      <c r="BL174">
        <f t="shared" si="94"/>
        <v>3</v>
      </c>
      <c r="BM174">
        <f t="shared" si="100"/>
        <v>1</v>
      </c>
      <c r="BN174" s="5">
        <f>Indata!$B$6</f>
        <v>0</v>
      </c>
    </row>
    <row r="175" spans="4:66" x14ac:dyDescent="0.2">
      <c r="D175" s="4">
        <f t="shared" si="101"/>
        <v>46466</v>
      </c>
      <c r="E175" s="62">
        <f t="shared" si="95"/>
        <v>0</v>
      </c>
      <c r="F175">
        <f>24+SUMIFS(Listor!$C$22:$C$23,Listor!$B$22:$B$23,Uttag!D175)</f>
        <v>24</v>
      </c>
      <c r="G175" s="5">
        <f t="shared" si="96"/>
        <v>0</v>
      </c>
      <c r="I175" s="206">
        <f>Förbrukning!H174</f>
        <v>0</v>
      </c>
      <c r="J175" s="93"/>
      <c r="K175" s="132"/>
      <c r="L175" s="133"/>
      <c r="N175" s="5">
        <f t="shared" si="68"/>
        <v>0</v>
      </c>
      <c r="P175" s="5">
        <f>I175*SUMIFS(Priser!$L$3:$L$14,Priser!$A$3:$A$14,BL175)</f>
        <v>0</v>
      </c>
      <c r="Q175" s="5">
        <f t="shared" si="69"/>
        <v>0</v>
      </c>
      <c r="R175" s="5"/>
      <c r="U175" s="5">
        <f t="shared" si="70"/>
        <v>0</v>
      </c>
      <c r="V175" s="5">
        <f t="shared" si="97"/>
        <v>0</v>
      </c>
      <c r="W175" s="5">
        <f t="shared" si="71"/>
        <v>0</v>
      </c>
      <c r="X175" s="5">
        <f t="shared" si="98"/>
        <v>0</v>
      </c>
      <c r="Y175" s="5">
        <f>IF(X175&gt;=Priser!$N$6,Priser!$O$6,IF(X175&gt;=Priser!$N$5,Priser!$O$5,IF(X175&gt;=Priser!$N$4,Priser!$O$4,Priser!$O$3)))</f>
        <v>0</v>
      </c>
      <c r="Z175" s="5">
        <f>Y175*SUMIFS(Priser!$L$3:$L$14,Priser!$A$3:$A$14,$BL175)*V175</f>
        <v>0</v>
      </c>
      <c r="AA175" s="5">
        <f t="shared" si="99"/>
        <v>0</v>
      </c>
      <c r="AB175" s="5">
        <f>IF(AA175&gt;=Priser!$P$6,Priser!$Q$6,IF(AA175&gt;=Priser!$P$5,Priser!$Q$5,IF(AA175&gt;=Priser!$P$4,Priser!$Q$4,Priser!$Q$3)))</f>
        <v>0</v>
      </c>
      <c r="AC175" s="5">
        <f>AB175*SUMIFS(Priser!$L$3:$L$14,Priser!$A$3:$A$14,$BL175)*W175</f>
        <v>0</v>
      </c>
      <c r="AE175" s="5"/>
      <c r="AG175" s="5">
        <f t="shared" si="72"/>
        <v>0</v>
      </c>
      <c r="AH175" s="5">
        <f t="shared" si="73"/>
        <v>0</v>
      </c>
      <c r="AI175" s="5">
        <f t="shared" si="74"/>
        <v>0</v>
      </c>
      <c r="AJ175" s="5">
        <f t="shared" si="75"/>
        <v>0</v>
      </c>
      <c r="AK175" s="5">
        <f t="shared" si="76"/>
        <v>0</v>
      </c>
      <c r="AL175" s="5">
        <f t="shared" si="77"/>
        <v>0</v>
      </c>
      <c r="AM175" s="5">
        <f t="shared" si="78"/>
        <v>0</v>
      </c>
      <c r="AN175" s="5">
        <f t="shared" si="79"/>
        <v>0</v>
      </c>
      <c r="AO175" s="5">
        <f t="shared" si="80"/>
        <v>0</v>
      </c>
      <c r="AP175" s="5">
        <f t="shared" si="81"/>
        <v>0</v>
      </c>
      <c r="AQ175" s="5">
        <f t="shared" si="82"/>
        <v>0</v>
      </c>
      <c r="AR175" s="5">
        <f t="shared" si="83"/>
        <v>0</v>
      </c>
      <c r="AS175" s="5">
        <f t="shared" si="84"/>
        <v>0</v>
      </c>
      <c r="AT175" s="5">
        <f t="shared" si="85"/>
        <v>0</v>
      </c>
      <c r="AV175" s="5"/>
      <c r="AX175" s="5">
        <f t="shared" si="86"/>
        <v>0</v>
      </c>
      <c r="AY175" s="5">
        <f t="shared" si="87"/>
        <v>0</v>
      </c>
      <c r="AZ175" s="5">
        <f t="shared" si="88"/>
        <v>0</v>
      </c>
      <c r="BA175" s="5">
        <f t="shared" si="89"/>
        <v>0</v>
      </c>
      <c r="BB175" s="5">
        <f t="shared" si="90"/>
        <v>0</v>
      </c>
      <c r="BC175" s="5">
        <f t="shared" si="91"/>
        <v>0</v>
      </c>
      <c r="BD175" s="5">
        <f t="shared" si="92"/>
        <v>0</v>
      </c>
      <c r="BE175" s="5">
        <f t="shared" si="93"/>
        <v>0</v>
      </c>
      <c r="BF175" s="5"/>
      <c r="BI175">
        <f>IF(Förbrukning!F174="",Förbrukning!E174,0)/IF(Förbrukning!$B$3=Listor!$B$5,F175,1)</f>
        <v>0</v>
      </c>
      <c r="BJ175">
        <f>Förbrukning!F174/IF(Förbrukning!$B$3=Listor!$B$5,F175,1)</f>
        <v>0</v>
      </c>
      <c r="BL175">
        <f t="shared" si="94"/>
        <v>3</v>
      </c>
      <c r="BM175">
        <f t="shared" si="100"/>
        <v>1</v>
      </c>
      <c r="BN175" s="5">
        <f>Indata!$B$6</f>
        <v>0</v>
      </c>
    </row>
    <row r="176" spans="4:66" x14ac:dyDescent="0.2">
      <c r="D176" s="4">
        <f t="shared" si="101"/>
        <v>46467</v>
      </c>
      <c r="E176" s="62">
        <f t="shared" si="95"/>
        <v>0</v>
      </c>
      <c r="F176">
        <f>24+SUMIFS(Listor!$C$22:$C$23,Listor!$B$22:$B$23,Uttag!D176)</f>
        <v>24</v>
      </c>
      <c r="G176" s="5">
        <f t="shared" si="96"/>
        <v>0</v>
      </c>
      <c r="I176" s="206">
        <f>Förbrukning!H175</f>
        <v>0</v>
      </c>
      <c r="J176" s="93"/>
      <c r="K176" s="132"/>
      <c r="L176" s="133"/>
      <c r="N176" s="5">
        <f t="shared" si="68"/>
        <v>0</v>
      </c>
      <c r="P176" s="5">
        <f>I176*SUMIFS(Priser!$L$3:$L$14,Priser!$A$3:$A$14,BL176)</f>
        <v>0</v>
      </c>
      <c r="Q176" s="5">
        <f t="shared" si="69"/>
        <v>0</v>
      </c>
      <c r="R176" s="5"/>
      <c r="U176" s="5">
        <f t="shared" si="70"/>
        <v>0</v>
      </c>
      <c r="V176" s="5">
        <f t="shared" si="97"/>
        <v>0</v>
      </c>
      <c r="W176" s="5">
        <f t="shared" si="71"/>
        <v>0</v>
      </c>
      <c r="X176" s="5">
        <f t="shared" si="98"/>
        <v>0</v>
      </c>
      <c r="Y176" s="5">
        <f>IF(X176&gt;=Priser!$N$6,Priser!$O$6,IF(X176&gt;=Priser!$N$5,Priser!$O$5,IF(X176&gt;=Priser!$N$4,Priser!$O$4,Priser!$O$3)))</f>
        <v>0</v>
      </c>
      <c r="Z176" s="5">
        <f>Y176*SUMIFS(Priser!$L$3:$L$14,Priser!$A$3:$A$14,$BL176)*V176</f>
        <v>0</v>
      </c>
      <c r="AA176" s="5">
        <f t="shared" si="99"/>
        <v>0</v>
      </c>
      <c r="AB176" s="5">
        <f>IF(AA176&gt;=Priser!$P$6,Priser!$Q$6,IF(AA176&gt;=Priser!$P$5,Priser!$Q$5,IF(AA176&gt;=Priser!$P$4,Priser!$Q$4,Priser!$Q$3)))</f>
        <v>0</v>
      </c>
      <c r="AC176" s="5">
        <f>AB176*SUMIFS(Priser!$L$3:$L$14,Priser!$A$3:$A$14,$BL176)*W176</f>
        <v>0</v>
      </c>
      <c r="AE176" s="5"/>
      <c r="AG176" s="5">
        <f t="shared" si="72"/>
        <v>0</v>
      </c>
      <c r="AH176" s="5">
        <f t="shared" si="73"/>
        <v>0</v>
      </c>
      <c r="AI176" s="5">
        <f t="shared" si="74"/>
        <v>0</v>
      </c>
      <c r="AJ176" s="5">
        <f t="shared" si="75"/>
        <v>0</v>
      </c>
      <c r="AK176" s="5">
        <f t="shared" si="76"/>
        <v>0</v>
      </c>
      <c r="AL176" s="5">
        <f t="shared" si="77"/>
        <v>0</v>
      </c>
      <c r="AM176" s="5">
        <f t="shared" si="78"/>
        <v>0</v>
      </c>
      <c r="AN176" s="5">
        <f t="shared" si="79"/>
        <v>0</v>
      </c>
      <c r="AO176" s="5">
        <f t="shared" si="80"/>
        <v>0</v>
      </c>
      <c r="AP176" s="5">
        <f t="shared" si="81"/>
        <v>0</v>
      </c>
      <c r="AQ176" s="5">
        <f t="shared" si="82"/>
        <v>0</v>
      </c>
      <c r="AR176" s="5">
        <f t="shared" si="83"/>
        <v>0</v>
      </c>
      <c r="AS176" s="5">
        <f t="shared" si="84"/>
        <v>0</v>
      </c>
      <c r="AT176" s="5">
        <f t="shared" si="85"/>
        <v>0</v>
      </c>
      <c r="AV176" s="5"/>
      <c r="AX176" s="5">
        <f t="shared" si="86"/>
        <v>0</v>
      </c>
      <c r="AY176" s="5">
        <f t="shared" si="87"/>
        <v>0</v>
      </c>
      <c r="AZ176" s="5">
        <f t="shared" si="88"/>
        <v>0</v>
      </c>
      <c r="BA176" s="5">
        <f t="shared" si="89"/>
        <v>0</v>
      </c>
      <c r="BB176" s="5">
        <f t="shared" si="90"/>
        <v>0</v>
      </c>
      <c r="BC176" s="5">
        <f t="shared" si="91"/>
        <v>0</v>
      </c>
      <c r="BD176" s="5">
        <f t="shared" si="92"/>
        <v>0</v>
      </c>
      <c r="BE176" s="5">
        <f t="shared" si="93"/>
        <v>0</v>
      </c>
      <c r="BF176" s="5"/>
      <c r="BI176">
        <f>IF(Förbrukning!F175="",Förbrukning!E175,0)/IF(Förbrukning!$B$3=Listor!$B$5,F176,1)</f>
        <v>0</v>
      </c>
      <c r="BJ176">
        <f>Förbrukning!F175/IF(Förbrukning!$B$3=Listor!$B$5,F176,1)</f>
        <v>0</v>
      </c>
      <c r="BL176">
        <f t="shared" si="94"/>
        <v>3</v>
      </c>
      <c r="BM176">
        <f t="shared" si="100"/>
        <v>1</v>
      </c>
      <c r="BN176" s="5">
        <f>Indata!$B$6</f>
        <v>0</v>
      </c>
    </row>
    <row r="177" spans="4:66" x14ac:dyDescent="0.2">
      <c r="D177" s="4">
        <f t="shared" si="101"/>
        <v>46468</v>
      </c>
      <c r="E177" s="62">
        <f t="shared" si="95"/>
        <v>0</v>
      </c>
      <c r="F177">
        <f>24+SUMIFS(Listor!$C$22:$C$23,Listor!$B$22:$B$23,Uttag!D177)</f>
        <v>24</v>
      </c>
      <c r="G177" s="5">
        <f t="shared" si="96"/>
        <v>0</v>
      </c>
      <c r="I177" s="206">
        <f>Förbrukning!H176</f>
        <v>0</v>
      </c>
      <c r="J177" s="93"/>
      <c r="K177" s="132"/>
      <c r="L177" s="133"/>
      <c r="N177" s="5">
        <f t="shared" si="68"/>
        <v>0</v>
      </c>
      <c r="P177" s="5">
        <f>I177*SUMIFS(Priser!$L$3:$L$14,Priser!$A$3:$A$14,BL177)</f>
        <v>0</v>
      </c>
      <c r="Q177" s="5">
        <f t="shared" si="69"/>
        <v>0</v>
      </c>
      <c r="R177" s="5"/>
      <c r="U177" s="5">
        <f t="shared" si="70"/>
        <v>0</v>
      </c>
      <c r="V177" s="5">
        <f t="shared" si="97"/>
        <v>0</v>
      </c>
      <c r="W177" s="5">
        <f t="shared" si="71"/>
        <v>0</v>
      </c>
      <c r="X177" s="5">
        <f t="shared" si="98"/>
        <v>0</v>
      </c>
      <c r="Y177" s="5">
        <f>IF(X177&gt;=Priser!$N$6,Priser!$O$6,IF(X177&gt;=Priser!$N$5,Priser!$O$5,IF(X177&gt;=Priser!$N$4,Priser!$O$4,Priser!$O$3)))</f>
        <v>0</v>
      </c>
      <c r="Z177" s="5">
        <f>Y177*SUMIFS(Priser!$L$3:$L$14,Priser!$A$3:$A$14,$BL177)*V177</f>
        <v>0</v>
      </c>
      <c r="AA177" s="5">
        <f t="shared" si="99"/>
        <v>0</v>
      </c>
      <c r="AB177" s="5">
        <f>IF(AA177&gt;=Priser!$P$6,Priser!$Q$6,IF(AA177&gt;=Priser!$P$5,Priser!$Q$5,IF(AA177&gt;=Priser!$P$4,Priser!$Q$4,Priser!$Q$3)))</f>
        <v>0</v>
      </c>
      <c r="AC177" s="5">
        <f>AB177*SUMIFS(Priser!$L$3:$L$14,Priser!$A$3:$A$14,$BL177)*W177</f>
        <v>0</v>
      </c>
      <c r="AE177" s="5"/>
      <c r="AG177" s="5">
        <f t="shared" si="72"/>
        <v>0</v>
      </c>
      <c r="AH177" s="5">
        <f t="shared" si="73"/>
        <v>0</v>
      </c>
      <c r="AI177" s="5">
        <f t="shared" si="74"/>
        <v>0</v>
      </c>
      <c r="AJ177" s="5">
        <f t="shared" si="75"/>
        <v>0</v>
      </c>
      <c r="AK177" s="5">
        <f t="shared" si="76"/>
        <v>0</v>
      </c>
      <c r="AL177" s="5">
        <f t="shared" si="77"/>
        <v>0</v>
      </c>
      <c r="AM177" s="5">
        <f t="shared" si="78"/>
        <v>0</v>
      </c>
      <c r="AN177" s="5">
        <f t="shared" si="79"/>
        <v>0</v>
      </c>
      <c r="AO177" s="5">
        <f t="shared" si="80"/>
        <v>0</v>
      </c>
      <c r="AP177" s="5">
        <f t="shared" si="81"/>
        <v>0</v>
      </c>
      <c r="AQ177" s="5">
        <f t="shared" si="82"/>
        <v>0</v>
      </c>
      <c r="AR177" s="5">
        <f t="shared" si="83"/>
        <v>0</v>
      </c>
      <c r="AS177" s="5">
        <f t="shared" si="84"/>
        <v>0</v>
      </c>
      <c r="AT177" s="5">
        <f t="shared" si="85"/>
        <v>0</v>
      </c>
      <c r="AV177" s="5"/>
      <c r="AX177" s="5">
        <f t="shared" si="86"/>
        <v>0</v>
      </c>
      <c r="AY177" s="5">
        <f t="shared" si="87"/>
        <v>0</v>
      </c>
      <c r="AZ177" s="5">
        <f t="shared" si="88"/>
        <v>0</v>
      </c>
      <c r="BA177" s="5">
        <f t="shared" si="89"/>
        <v>0</v>
      </c>
      <c r="BB177" s="5">
        <f t="shared" si="90"/>
        <v>0</v>
      </c>
      <c r="BC177" s="5">
        <f t="shared" si="91"/>
        <v>0</v>
      </c>
      <c r="BD177" s="5">
        <f t="shared" si="92"/>
        <v>0</v>
      </c>
      <c r="BE177" s="5">
        <f t="shared" si="93"/>
        <v>0</v>
      </c>
      <c r="BF177" s="5"/>
      <c r="BI177">
        <f>IF(Förbrukning!F176="",Förbrukning!E176,0)/IF(Förbrukning!$B$3=Listor!$B$5,F177,1)</f>
        <v>0</v>
      </c>
      <c r="BJ177">
        <f>Förbrukning!F176/IF(Förbrukning!$B$3=Listor!$B$5,F177,1)</f>
        <v>0</v>
      </c>
      <c r="BL177">
        <f t="shared" si="94"/>
        <v>3</v>
      </c>
      <c r="BM177">
        <f t="shared" si="100"/>
        <v>1</v>
      </c>
      <c r="BN177" s="5">
        <f>Indata!$B$6</f>
        <v>0</v>
      </c>
    </row>
    <row r="178" spans="4:66" x14ac:dyDescent="0.2">
      <c r="D178" s="4">
        <f t="shared" si="101"/>
        <v>46469</v>
      </c>
      <c r="E178" s="62">
        <f t="shared" si="95"/>
        <v>0</v>
      </c>
      <c r="F178">
        <f>24+SUMIFS(Listor!$C$22:$C$23,Listor!$B$22:$B$23,Uttag!D178)</f>
        <v>24</v>
      </c>
      <c r="G178" s="5">
        <f t="shared" si="96"/>
        <v>0</v>
      </c>
      <c r="I178" s="206">
        <f>Förbrukning!H177</f>
        <v>0</v>
      </c>
      <c r="J178" s="93"/>
      <c r="K178" s="132"/>
      <c r="L178" s="133"/>
      <c r="N178" s="5">
        <f t="shared" si="68"/>
        <v>0</v>
      </c>
      <c r="P178" s="5">
        <f>I178*SUMIFS(Priser!$L$3:$L$14,Priser!$A$3:$A$14,BL178)</f>
        <v>0</v>
      </c>
      <c r="Q178" s="5">
        <f t="shared" si="69"/>
        <v>0</v>
      </c>
      <c r="R178" s="5"/>
      <c r="U178" s="5">
        <f t="shared" si="70"/>
        <v>0</v>
      </c>
      <c r="V178" s="5">
        <f t="shared" si="97"/>
        <v>0</v>
      </c>
      <c r="W178" s="5">
        <f t="shared" si="71"/>
        <v>0</v>
      </c>
      <c r="X178" s="5">
        <f t="shared" si="98"/>
        <v>0</v>
      </c>
      <c r="Y178" s="5">
        <f>IF(X178&gt;=Priser!$N$6,Priser!$O$6,IF(X178&gt;=Priser!$N$5,Priser!$O$5,IF(X178&gt;=Priser!$N$4,Priser!$O$4,Priser!$O$3)))</f>
        <v>0</v>
      </c>
      <c r="Z178" s="5">
        <f>Y178*SUMIFS(Priser!$L$3:$L$14,Priser!$A$3:$A$14,$BL178)*V178</f>
        <v>0</v>
      </c>
      <c r="AA178" s="5">
        <f t="shared" si="99"/>
        <v>0</v>
      </c>
      <c r="AB178" s="5">
        <f>IF(AA178&gt;=Priser!$P$6,Priser!$Q$6,IF(AA178&gt;=Priser!$P$5,Priser!$Q$5,IF(AA178&gt;=Priser!$P$4,Priser!$Q$4,Priser!$Q$3)))</f>
        <v>0</v>
      </c>
      <c r="AC178" s="5">
        <f>AB178*SUMIFS(Priser!$L$3:$L$14,Priser!$A$3:$A$14,$BL178)*W178</f>
        <v>0</v>
      </c>
      <c r="AE178" s="5"/>
      <c r="AG178" s="5">
        <f t="shared" si="72"/>
        <v>0</v>
      </c>
      <c r="AH178" s="5">
        <f t="shared" si="73"/>
        <v>0</v>
      </c>
      <c r="AI178" s="5">
        <f t="shared" si="74"/>
        <v>0</v>
      </c>
      <c r="AJ178" s="5">
        <f t="shared" si="75"/>
        <v>0</v>
      </c>
      <c r="AK178" s="5">
        <f t="shared" si="76"/>
        <v>0</v>
      </c>
      <c r="AL178" s="5">
        <f t="shared" si="77"/>
        <v>0</v>
      </c>
      <c r="AM178" s="5">
        <f t="shared" si="78"/>
        <v>0</v>
      </c>
      <c r="AN178" s="5">
        <f t="shared" si="79"/>
        <v>0</v>
      </c>
      <c r="AO178" s="5">
        <f t="shared" si="80"/>
        <v>0</v>
      </c>
      <c r="AP178" s="5">
        <f t="shared" si="81"/>
        <v>0</v>
      </c>
      <c r="AQ178" s="5">
        <f t="shared" si="82"/>
        <v>0</v>
      </c>
      <c r="AR178" s="5">
        <f t="shared" si="83"/>
        <v>0</v>
      </c>
      <c r="AS178" s="5">
        <f t="shared" si="84"/>
        <v>0</v>
      </c>
      <c r="AT178" s="5">
        <f t="shared" si="85"/>
        <v>0</v>
      </c>
      <c r="AV178" s="5"/>
      <c r="AX178" s="5">
        <f t="shared" si="86"/>
        <v>0</v>
      </c>
      <c r="AY178" s="5">
        <f t="shared" si="87"/>
        <v>0</v>
      </c>
      <c r="AZ178" s="5">
        <f t="shared" si="88"/>
        <v>0</v>
      </c>
      <c r="BA178" s="5">
        <f t="shared" si="89"/>
        <v>0</v>
      </c>
      <c r="BB178" s="5">
        <f t="shared" si="90"/>
        <v>0</v>
      </c>
      <c r="BC178" s="5">
        <f t="shared" si="91"/>
        <v>0</v>
      </c>
      <c r="BD178" s="5">
        <f t="shared" si="92"/>
        <v>0</v>
      </c>
      <c r="BE178" s="5">
        <f t="shared" si="93"/>
        <v>0</v>
      </c>
      <c r="BF178" s="5"/>
      <c r="BI178">
        <f>IF(Förbrukning!F177="",Förbrukning!E177,0)/IF(Förbrukning!$B$3=Listor!$B$5,F178,1)</f>
        <v>0</v>
      </c>
      <c r="BJ178">
        <f>Förbrukning!F177/IF(Förbrukning!$B$3=Listor!$B$5,F178,1)</f>
        <v>0</v>
      </c>
      <c r="BL178">
        <f t="shared" si="94"/>
        <v>3</v>
      </c>
      <c r="BM178">
        <f t="shared" si="100"/>
        <v>1</v>
      </c>
      <c r="BN178" s="5">
        <f>Indata!$B$6</f>
        <v>0</v>
      </c>
    </row>
    <row r="179" spans="4:66" x14ac:dyDescent="0.2">
      <c r="D179" s="4">
        <f t="shared" si="101"/>
        <v>46470</v>
      </c>
      <c r="E179" s="62">
        <f t="shared" si="95"/>
        <v>0</v>
      </c>
      <c r="F179">
        <f>24+SUMIFS(Listor!$C$22:$C$23,Listor!$B$22:$B$23,Uttag!D179)</f>
        <v>24</v>
      </c>
      <c r="G179" s="5">
        <f t="shared" si="96"/>
        <v>0</v>
      </c>
      <c r="I179" s="206">
        <f>Förbrukning!H178</f>
        <v>0</v>
      </c>
      <c r="J179" s="93"/>
      <c r="K179" s="132"/>
      <c r="L179" s="133"/>
      <c r="N179" s="5">
        <f t="shared" si="68"/>
        <v>0</v>
      </c>
      <c r="P179" s="5">
        <f>I179*SUMIFS(Priser!$L$3:$L$14,Priser!$A$3:$A$14,BL179)</f>
        <v>0</v>
      </c>
      <c r="Q179" s="5">
        <f t="shared" si="69"/>
        <v>0</v>
      </c>
      <c r="R179" s="5"/>
      <c r="U179" s="5">
        <f t="shared" si="70"/>
        <v>0</v>
      </c>
      <c r="V179" s="5">
        <f t="shared" si="97"/>
        <v>0</v>
      </c>
      <c r="W179" s="5">
        <f t="shared" si="71"/>
        <v>0</v>
      </c>
      <c r="X179" s="5">
        <f t="shared" si="98"/>
        <v>0</v>
      </c>
      <c r="Y179" s="5">
        <f>IF(X179&gt;=Priser!$N$6,Priser!$O$6,IF(X179&gt;=Priser!$N$5,Priser!$O$5,IF(X179&gt;=Priser!$N$4,Priser!$O$4,Priser!$O$3)))</f>
        <v>0</v>
      </c>
      <c r="Z179" s="5">
        <f>Y179*SUMIFS(Priser!$L$3:$L$14,Priser!$A$3:$A$14,$BL179)*V179</f>
        <v>0</v>
      </c>
      <c r="AA179" s="5">
        <f t="shared" si="99"/>
        <v>0</v>
      </c>
      <c r="AB179" s="5">
        <f>IF(AA179&gt;=Priser!$P$6,Priser!$Q$6,IF(AA179&gt;=Priser!$P$5,Priser!$Q$5,IF(AA179&gt;=Priser!$P$4,Priser!$Q$4,Priser!$Q$3)))</f>
        <v>0</v>
      </c>
      <c r="AC179" s="5">
        <f>AB179*SUMIFS(Priser!$L$3:$L$14,Priser!$A$3:$A$14,$BL179)*W179</f>
        <v>0</v>
      </c>
      <c r="AE179" s="5"/>
      <c r="AG179" s="5">
        <f t="shared" si="72"/>
        <v>0</v>
      </c>
      <c r="AH179" s="5">
        <f t="shared" si="73"/>
        <v>0</v>
      </c>
      <c r="AI179" s="5">
        <f t="shared" si="74"/>
        <v>0</v>
      </c>
      <c r="AJ179" s="5">
        <f t="shared" si="75"/>
        <v>0</v>
      </c>
      <c r="AK179" s="5">
        <f t="shared" si="76"/>
        <v>0</v>
      </c>
      <c r="AL179" s="5">
        <f t="shared" si="77"/>
        <v>0</v>
      </c>
      <c r="AM179" s="5">
        <f t="shared" si="78"/>
        <v>0</v>
      </c>
      <c r="AN179" s="5">
        <f t="shared" si="79"/>
        <v>0</v>
      </c>
      <c r="AO179" s="5">
        <f t="shared" si="80"/>
        <v>0</v>
      </c>
      <c r="AP179" s="5">
        <f t="shared" si="81"/>
        <v>0</v>
      </c>
      <c r="AQ179" s="5">
        <f t="shared" si="82"/>
        <v>0</v>
      </c>
      <c r="AR179" s="5">
        <f t="shared" si="83"/>
        <v>0</v>
      </c>
      <c r="AS179" s="5">
        <f t="shared" si="84"/>
        <v>0</v>
      </c>
      <c r="AT179" s="5">
        <f t="shared" si="85"/>
        <v>0</v>
      </c>
      <c r="AV179" s="5"/>
      <c r="AX179" s="5">
        <f t="shared" si="86"/>
        <v>0</v>
      </c>
      <c r="AY179" s="5">
        <f t="shared" si="87"/>
        <v>0</v>
      </c>
      <c r="AZ179" s="5">
        <f t="shared" si="88"/>
        <v>0</v>
      </c>
      <c r="BA179" s="5">
        <f t="shared" si="89"/>
        <v>0</v>
      </c>
      <c r="BB179" s="5">
        <f t="shared" si="90"/>
        <v>0</v>
      </c>
      <c r="BC179" s="5">
        <f t="shared" si="91"/>
        <v>0</v>
      </c>
      <c r="BD179" s="5">
        <f t="shared" si="92"/>
        <v>0</v>
      </c>
      <c r="BE179" s="5">
        <f t="shared" si="93"/>
        <v>0</v>
      </c>
      <c r="BF179" s="5"/>
      <c r="BI179">
        <f>IF(Förbrukning!F178="",Förbrukning!E178,0)/IF(Förbrukning!$B$3=Listor!$B$5,F179,1)</f>
        <v>0</v>
      </c>
      <c r="BJ179">
        <f>Förbrukning!F178/IF(Förbrukning!$B$3=Listor!$B$5,F179,1)</f>
        <v>0</v>
      </c>
      <c r="BL179">
        <f t="shared" si="94"/>
        <v>3</v>
      </c>
      <c r="BM179">
        <f t="shared" si="100"/>
        <v>1</v>
      </c>
      <c r="BN179" s="5">
        <f>Indata!$B$6</f>
        <v>0</v>
      </c>
    </row>
    <row r="180" spans="4:66" x14ac:dyDescent="0.2">
      <c r="D180" s="4">
        <f t="shared" si="101"/>
        <v>46471</v>
      </c>
      <c r="E180" s="62">
        <f t="shared" si="95"/>
        <v>0</v>
      </c>
      <c r="F180">
        <f>24+SUMIFS(Listor!$C$22:$C$23,Listor!$B$22:$B$23,Uttag!D180)</f>
        <v>24</v>
      </c>
      <c r="G180" s="5">
        <f t="shared" si="96"/>
        <v>0</v>
      </c>
      <c r="I180" s="206">
        <f>Förbrukning!H179</f>
        <v>0</v>
      </c>
      <c r="J180" s="93"/>
      <c r="K180" s="132"/>
      <c r="L180" s="133"/>
      <c r="N180" s="5">
        <f t="shared" si="68"/>
        <v>0</v>
      </c>
      <c r="P180" s="5">
        <f>I180*SUMIFS(Priser!$L$3:$L$14,Priser!$A$3:$A$14,BL180)</f>
        <v>0</v>
      </c>
      <c r="Q180" s="5">
        <f t="shared" si="69"/>
        <v>0</v>
      </c>
      <c r="R180" s="5"/>
      <c r="U180" s="5">
        <f t="shared" si="70"/>
        <v>0</v>
      </c>
      <c r="V180" s="5">
        <f t="shared" si="97"/>
        <v>0</v>
      </c>
      <c r="W180" s="5">
        <f t="shared" si="71"/>
        <v>0</v>
      </c>
      <c r="X180" s="5">
        <f t="shared" si="98"/>
        <v>0</v>
      </c>
      <c r="Y180" s="5">
        <f>IF(X180&gt;=Priser!$N$6,Priser!$O$6,IF(X180&gt;=Priser!$N$5,Priser!$O$5,IF(X180&gt;=Priser!$N$4,Priser!$O$4,Priser!$O$3)))</f>
        <v>0</v>
      </c>
      <c r="Z180" s="5">
        <f>Y180*SUMIFS(Priser!$L$3:$L$14,Priser!$A$3:$A$14,$BL180)*V180</f>
        <v>0</v>
      </c>
      <c r="AA180" s="5">
        <f t="shared" si="99"/>
        <v>0</v>
      </c>
      <c r="AB180" s="5">
        <f>IF(AA180&gt;=Priser!$P$6,Priser!$Q$6,IF(AA180&gt;=Priser!$P$5,Priser!$Q$5,IF(AA180&gt;=Priser!$P$4,Priser!$Q$4,Priser!$Q$3)))</f>
        <v>0</v>
      </c>
      <c r="AC180" s="5">
        <f>AB180*SUMIFS(Priser!$L$3:$L$14,Priser!$A$3:$A$14,$BL180)*W180</f>
        <v>0</v>
      </c>
      <c r="AE180" s="5"/>
      <c r="AG180" s="5">
        <f t="shared" si="72"/>
        <v>0</v>
      </c>
      <c r="AH180" s="5">
        <f t="shared" si="73"/>
        <v>0</v>
      </c>
      <c r="AI180" s="5">
        <f t="shared" si="74"/>
        <v>0</v>
      </c>
      <c r="AJ180" s="5">
        <f t="shared" si="75"/>
        <v>0</v>
      </c>
      <c r="AK180" s="5">
        <f t="shared" si="76"/>
        <v>0</v>
      </c>
      <c r="AL180" s="5">
        <f t="shared" si="77"/>
        <v>0</v>
      </c>
      <c r="AM180" s="5">
        <f t="shared" si="78"/>
        <v>0</v>
      </c>
      <c r="AN180" s="5">
        <f t="shared" si="79"/>
        <v>0</v>
      </c>
      <c r="AO180" s="5">
        <f t="shared" si="80"/>
        <v>0</v>
      </c>
      <c r="AP180" s="5">
        <f t="shared" si="81"/>
        <v>0</v>
      </c>
      <c r="AQ180" s="5">
        <f t="shared" si="82"/>
        <v>0</v>
      </c>
      <c r="AR180" s="5">
        <f t="shared" si="83"/>
        <v>0</v>
      </c>
      <c r="AS180" s="5">
        <f t="shared" si="84"/>
        <v>0</v>
      </c>
      <c r="AT180" s="5">
        <f t="shared" si="85"/>
        <v>0</v>
      </c>
      <c r="AV180" s="5"/>
      <c r="AX180" s="5">
        <f t="shared" si="86"/>
        <v>0</v>
      </c>
      <c r="AY180" s="5">
        <f t="shared" si="87"/>
        <v>0</v>
      </c>
      <c r="AZ180" s="5">
        <f t="shared" si="88"/>
        <v>0</v>
      </c>
      <c r="BA180" s="5">
        <f t="shared" si="89"/>
        <v>0</v>
      </c>
      <c r="BB180" s="5">
        <f t="shared" si="90"/>
        <v>0</v>
      </c>
      <c r="BC180" s="5">
        <f t="shared" si="91"/>
        <v>0</v>
      </c>
      <c r="BD180" s="5">
        <f t="shared" si="92"/>
        <v>0</v>
      </c>
      <c r="BE180" s="5">
        <f t="shared" si="93"/>
        <v>0</v>
      </c>
      <c r="BF180" s="5"/>
      <c r="BI180">
        <f>IF(Förbrukning!F179="",Förbrukning!E179,0)/IF(Förbrukning!$B$3=Listor!$B$5,F180,1)</f>
        <v>0</v>
      </c>
      <c r="BJ180">
        <f>Förbrukning!F179/IF(Förbrukning!$B$3=Listor!$B$5,F180,1)</f>
        <v>0</v>
      </c>
      <c r="BL180">
        <f t="shared" si="94"/>
        <v>3</v>
      </c>
      <c r="BM180">
        <f t="shared" si="100"/>
        <v>1</v>
      </c>
      <c r="BN180" s="5">
        <f>Indata!$B$6</f>
        <v>0</v>
      </c>
    </row>
    <row r="181" spans="4:66" x14ac:dyDescent="0.2">
      <c r="D181" s="4">
        <f t="shared" si="101"/>
        <v>46472</v>
      </c>
      <c r="E181" s="62">
        <f t="shared" si="95"/>
        <v>0</v>
      </c>
      <c r="F181">
        <f>24+SUMIFS(Listor!$C$22:$C$23,Listor!$B$22:$B$23,Uttag!D181)</f>
        <v>24</v>
      </c>
      <c r="G181" s="5">
        <f t="shared" si="96"/>
        <v>0</v>
      </c>
      <c r="I181" s="206">
        <f>Förbrukning!H180</f>
        <v>0</v>
      </c>
      <c r="J181" s="93"/>
      <c r="K181" s="132"/>
      <c r="L181" s="133"/>
      <c r="N181" s="5">
        <f t="shared" si="68"/>
        <v>0</v>
      </c>
      <c r="P181" s="5">
        <f>I181*SUMIFS(Priser!$L$3:$L$14,Priser!$A$3:$A$14,BL181)</f>
        <v>0</v>
      </c>
      <c r="Q181" s="5">
        <f t="shared" si="69"/>
        <v>0</v>
      </c>
      <c r="R181" s="5"/>
      <c r="U181" s="5">
        <f t="shared" si="70"/>
        <v>0</v>
      </c>
      <c r="V181" s="5">
        <f t="shared" si="97"/>
        <v>0</v>
      </c>
      <c r="W181" s="5">
        <f t="shared" si="71"/>
        <v>0</v>
      </c>
      <c r="X181" s="5">
        <f t="shared" si="98"/>
        <v>0</v>
      </c>
      <c r="Y181" s="5">
        <f>IF(X181&gt;=Priser!$N$6,Priser!$O$6,IF(X181&gt;=Priser!$N$5,Priser!$O$5,IF(X181&gt;=Priser!$N$4,Priser!$O$4,Priser!$O$3)))</f>
        <v>0</v>
      </c>
      <c r="Z181" s="5">
        <f>Y181*SUMIFS(Priser!$L$3:$L$14,Priser!$A$3:$A$14,$BL181)*V181</f>
        <v>0</v>
      </c>
      <c r="AA181" s="5">
        <f t="shared" si="99"/>
        <v>0</v>
      </c>
      <c r="AB181" s="5">
        <f>IF(AA181&gt;=Priser!$P$6,Priser!$Q$6,IF(AA181&gt;=Priser!$P$5,Priser!$Q$5,IF(AA181&gt;=Priser!$P$4,Priser!$Q$4,Priser!$Q$3)))</f>
        <v>0</v>
      </c>
      <c r="AC181" s="5">
        <f>AB181*SUMIFS(Priser!$L$3:$L$14,Priser!$A$3:$A$14,$BL181)*W181</f>
        <v>0</v>
      </c>
      <c r="AE181" s="5"/>
      <c r="AG181" s="5">
        <f t="shared" si="72"/>
        <v>0</v>
      </c>
      <c r="AH181" s="5">
        <f t="shared" si="73"/>
        <v>0</v>
      </c>
      <c r="AI181" s="5">
        <f t="shared" si="74"/>
        <v>0</v>
      </c>
      <c r="AJ181" s="5">
        <f t="shared" si="75"/>
        <v>0</v>
      </c>
      <c r="AK181" s="5">
        <f t="shared" si="76"/>
        <v>0</v>
      </c>
      <c r="AL181" s="5">
        <f t="shared" si="77"/>
        <v>0</v>
      </c>
      <c r="AM181" s="5">
        <f t="shared" si="78"/>
        <v>0</v>
      </c>
      <c r="AN181" s="5">
        <f t="shared" si="79"/>
        <v>0</v>
      </c>
      <c r="AO181" s="5">
        <f t="shared" si="80"/>
        <v>0</v>
      </c>
      <c r="AP181" s="5">
        <f t="shared" si="81"/>
        <v>0</v>
      </c>
      <c r="AQ181" s="5">
        <f t="shared" si="82"/>
        <v>0</v>
      </c>
      <c r="AR181" s="5">
        <f t="shared" si="83"/>
        <v>0</v>
      </c>
      <c r="AS181" s="5">
        <f t="shared" si="84"/>
        <v>0</v>
      </c>
      <c r="AT181" s="5">
        <f t="shared" si="85"/>
        <v>0</v>
      </c>
      <c r="AV181" s="5"/>
      <c r="AX181" s="5">
        <f t="shared" si="86"/>
        <v>0</v>
      </c>
      <c r="AY181" s="5">
        <f t="shared" si="87"/>
        <v>0</v>
      </c>
      <c r="AZ181" s="5">
        <f t="shared" si="88"/>
        <v>0</v>
      </c>
      <c r="BA181" s="5">
        <f t="shared" si="89"/>
        <v>0</v>
      </c>
      <c r="BB181" s="5">
        <f t="shared" si="90"/>
        <v>0</v>
      </c>
      <c r="BC181" s="5">
        <f t="shared" si="91"/>
        <v>0</v>
      </c>
      <c r="BD181" s="5">
        <f t="shared" si="92"/>
        <v>0</v>
      </c>
      <c r="BE181" s="5">
        <f t="shared" si="93"/>
        <v>0</v>
      </c>
      <c r="BF181" s="5"/>
      <c r="BI181">
        <f>IF(Förbrukning!F180="",Förbrukning!E180,0)/IF(Förbrukning!$B$3=Listor!$B$5,F181,1)</f>
        <v>0</v>
      </c>
      <c r="BJ181">
        <f>Förbrukning!F180/IF(Förbrukning!$B$3=Listor!$B$5,F181,1)</f>
        <v>0</v>
      </c>
      <c r="BL181">
        <f t="shared" si="94"/>
        <v>3</v>
      </c>
      <c r="BM181">
        <f t="shared" si="100"/>
        <v>1</v>
      </c>
      <c r="BN181" s="5">
        <f>Indata!$B$6</f>
        <v>0</v>
      </c>
    </row>
    <row r="182" spans="4:66" x14ac:dyDescent="0.2">
      <c r="D182" s="4">
        <f t="shared" si="101"/>
        <v>46473</v>
      </c>
      <c r="E182" s="62">
        <f t="shared" si="95"/>
        <v>0</v>
      </c>
      <c r="F182">
        <f>24+SUMIFS(Listor!$C$22:$C$23,Listor!$B$22:$B$23,Uttag!D182)</f>
        <v>23</v>
      </c>
      <c r="G182" s="5">
        <f t="shared" si="96"/>
        <v>0</v>
      </c>
      <c r="I182" s="206">
        <f>Förbrukning!H181</f>
        <v>0</v>
      </c>
      <c r="J182" s="93"/>
      <c r="K182" s="132"/>
      <c r="L182" s="133"/>
      <c r="N182" s="5">
        <f t="shared" si="68"/>
        <v>0</v>
      </c>
      <c r="P182" s="5">
        <f>I182*SUMIFS(Priser!$L$3:$L$14,Priser!$A$3:$A$14,BL182)</f>
        <v>0</v>
      </c>
      <c r="Q182" s="5">
        <f t="shared" si="69"/>
        <v>0</v>
      </c>
      <c r="R182" s="5"/>
      <c r="U182" s="5">
        <f t="shared" si="70"/>
        <v>0</v>
      </c>
      <c r="V182" s="5">
        <f t="shared" si="97"/>
        <v>0</v>
      </c>
      <c r="W182" s="5">
        <f t="shared" si="71"/>
        <v>0</v>
      </c>
      <c r="X182" s="5">
        <f t="shared" si="98"/>
        <v>0</v>
      </c>
      <c r="Y182" s="5">
        <f>IF(X182&gt;=Priser!$N$6,Priser!$O$6,IF(X182&gt;=Priser!$N$5,Priser!$O$5,IF(X182&gt;=Priser!$N$4,Priser!$O$4,Priser!$O$3)))</f>
        <v>0</v>
      </c>
      <c r="Z182" s="5">
        <f>Y182*SUMIFS(Priser!$L$3:$L$14,Priser!$A$3:$A$14,$BL182)*V182</f>
        <v>0</v>
      </c>
      <c r="AA182" s="5">
        <f t="shared" si="99"/>
        <v>0</v>
      </c>
      <c r="AB182" s="5">
        <f>IF(AA182&gt;=Priser!$P$6,Priser!$Q$6,IF(AA182&gt;=Priser!$P$5,Priser!$Q$5,IF(AA182&gt;=Priser!$P$4,Priser!$Q$4,Priser!$Q$3)))</f>
        <v>0</v>
      </c>
      <c r="AC182" s="5">
        <f>AB182*SUMIFS(Priser!$L$3:$L$14,Priser!$A$3:$A$14,$BL182)*W182</f>
        <v>0</v>
      </c>
      <c r="AE182" s="5"/>
      <c r="AG182" s="5">
        <f t="shared" si="72"/>
        <v>0</v>
      </c>
      <c r="AH182" s="5">
        <f t="shared" si="73"/>
        <v>0</v>
      </c>
      <c r="AI182" s="5">
        <f t="shared" si="74"/>
        <v>0</v>
      </c>
      <c r="AJ182" s="5">
        <f t="shared" si="75"/>
        <v>0</v>
      </c>
      <c r="AK182" s="5">
        <f t="shared" si="76"/>
        <v>0</v>
      </c>
      <c r="AL182" s="5">
        <f t="shared" si="77"/>
        <v>0</v>
      </c>
      <c r="AM182" s="5">
        <f t="shared" si="78"/>
        <v>0</v>
      </c>
      <c r="AN182" s="5">
        <f t="shared" si="79"/>
        <v>0</v>
      </c>
      <c r="AO182" s="5">
        <f t="shared" si="80"/>
        <v>0</v>
      </c>
      <c r="AP182" s="5">
        <f t="shared" si="81"/>
        <v>0</v>
      </c>
      <c r="AQ182" s="5">
        <f t="shared" si="82"/>
        <v>0</v>
      </c>
      <c r="AR182" s="5">
        <f t="shared" si="83"/>
        <v>0</v>
      </c>
      <c r="AS182" s="5">
        <f t="shared" si="84"/>
        <v>0</v>
      </c>
      <c r="AT182" s="5">
        <f t="shared" si="85"/>
        <v>0</v>
      </c>
      <c r="AV182" s="5"/>
      <c r="AX182" s="5">
        <f t="shared" si="86"/>
        <v>0</v>
      </c>
      <c r="AY182" s="5">
        <f t="shared" si="87"/>
        <v>0</v>
      </c>
      <c r="AZ182" s="5">
        <f t="shared" si="88"/>
        <v>0</v>
      </c>
      <c r="BA182" s="5">
        <f t="shared" si="89"/>
        <v>0</v>
      </c>
      <c r="BB182" s="5">
        <f t="shared" si="90"/>
        <v>0</v>
      </c>
      <c r="BC182" s="5">
        <f t="shared" si="91"/>
        <v>0</v>
      </c>
      <c r="BD182" s="5">
        <f t="shared" si="92"/>
        <v>0</v>
      </c>
      <c r="BE182" s="5">
        <f t="shared" si="93"/>
        <v>0</v>
      </c>
      <c r="BF182" s="5"/>
      <c r="BI182">
        <f>IF(Förbrukning!F181="",Förbrukning!E181,0)/IF(Förbrukning!$B$3=Listor!$B$5,F182,1)</f>
        <v>0</v>
      </c>
      <c r="BJ182">
        <f>Förbrukning!F181/IF(Förbrukning!$B$3=Listor!$B$5,F182,1)</f>
        <v>0</v>
      </c>
      <c r="BL182">
        <f t="shared" si="94"/>
        <v>3</v>
      </c>
      <c r="BM182">
        <f t="shared" si="100"/>
        <v>1</v>
      </c>
      <c r="BN182" s="5">
        <f>Indata!$B$6</f>
        <v>0</v>
      </c>
    </row>
    <row r="183" spans="4:66" x14ac:dyDescent="0.2">
      <c r="D183" s="4">
        <f t="shared" si="101"/>
        <v>46474</v>
      </c>
      <c r="E183" s="62">
        <f t="shared" si="95"/>
        <v>0</v>
      </c>
      <c r="F183">
        <f>24+SUMIFS(Listor!$C$22:$C$23,Listor!$B$22:$B$23,Uttag!D183)</f>
        <v>24</v>
      </c>
      <c r="G183" s="5">
        <f t="shared" si="96"/>
        <v>0</v>
      </c>
      <c r="I183" s="206">
        <f>Förbrukning!H182</f>
        <v>0</v>
      </c>
      <c r="J183" s="93"/>
      <c r="K183" s="132"/>
      <c r="L183" s="133"/>
      <c r="N183" s="5">
        <f t="shared" si="68"/>
        <v>0</v>
      </c>
      <c r="P183" s="5">
        <f>I183*SUMIFS(Priser!$L$3:$L$14,Priser!$A$3:$A$14,BL183)</f>
        <v>0</v>
      </c>
      <c r="Q183" s="5">
        <f t="shared" si="69"/>
        <v>0</v>
      </c>
      <c r="R183" s="5"/>
      <c r="U183" s="5">
        <f t="shared" si="70"/>
        <v>0</v>
      </c>
      <c r="V183" s="5">
        <f t="shared" si="97"/>
        <v>0</v>
      </c>
      <c r="W183" s="5">
        <f t="shared" si="71"/>
        <v>0</v>
      </c>
      <c r="X183" s="5">
        <f t="shared" si="98"/>
        <v>0</v>
      </c>
      <c r="Y183" s="5">
        <f>IF(X183&gt;=Priser!$N$6,Priser!$O$6,IF(X183&gt;=Priser!$N$5,Priser!$O$5,IF(X183&gt;=Priser!$N$4,Priser!$O$4,Priser!$O$3)))</f>
        <v>0</v>
      </c>
      <c r="Z183" s="5">
        <f>Y183*SUMIFS(Priser!$L$3:$L$14,Priser!$A$3:$A$14,$BL183)*V183</f>
        <v>0</v>
      </c>
      <c r="AA183" s="5">
        <f t="shared" si="99"/>
        <v>0</v>
      </c>
      <c r="AB183" s="5">
        <f>IF(AA183&gt;=Priser!$P$6,Priser!$Q$6,IF(AA183&gt;=Priser!$P$5,Priser!$Q$5,IF(AA183&gt;=Priser!$P$4,Priser!$Q$4,Priser!$Q$3)))</f>
        <v>0</v>
      </c>
      <c r="AC183" s="5">
        <f>AB183*SUMIFS(Priser!$L$3:$L$14,Priser!$A$3:$A$14,$BL183)*W183</f>
        <v>0</v>
      </c>
      <c r="AE183" s="5"/>
      <c r="AG183" s="5">
        <f t="shared" si="72"/>
        <v>0</v>
      </c>
      <c r="AH183" s="5">
        <f t="shared" si="73"/>
        <v>0</v>
      </c>
      <c r="AI183" s="5">
        <f t="shared" si="74"/>
        <v>0</v>
      </c>
      <c r="AJ183" s="5">
        <f t="shared" si="75"/>
        <v>0</v>
      </c>
      <c r="AK183" s="5">
        <f t="shared" si="76"/>
        <v>0</v>
      </c>
      <c r="AL183" s="5">
        <f t="shared" si="77"/>
        <v>0</v>
      </c>
      <c r="AM183" s="5">
        <f t="shared" si="78"/>
        <v>0</v>
      </c>
      <c r="AN183" s="5">
        <f t="shared" si="79"/>
        <v>0</v>
      </c>
      <c r="AO183" s="5">
        <f t="shared" si="80"/>
        <v>0</v>
      </c>
      <c r="AP183" s="5">
        <f t="shared" si="81"/>
        <v>0</v>
      </c>
      <c r="AQ183" s="5">
        <f t="shared" si="82"/>
        <v>0</v>
      </c>
      <c r="AR183" s="5">
        <f t="shared" si="83"/>
        <v>0</v>
      </c>
      <c r="AS183" s="5">
        <f t="shared" si="84"/>
        <v>0</v>
      </c>
      <c r="AT183" s="5">
        <f t="shared" si="85"/>
        <v>0</v>
      </c>
      <c r="AV183" s="5"/>
      <c r="AX183" s="5">
        <f t="shared" si="86"/>
        <v>0</v>
      </c>
      <c r="AY183" s="5">
        <f t="shared" si="87"/>
        <v>0</v>
      </c>
      <c r="AZ183" s="5">
        <f t="shared" si="88"/>
        <v>0</v>
      </c>
      <c r="BA183" s="5">
        <f t="shared" si="89"/>
        <v>0</v>
      </c>
      <c r="BB183" s="5">
        <f t="shared" si="90"/>
        <v>0</v>
      </c>
      <c r="BC183" s="5">
        <f t="shared" si="91"/>
        <v>0</v>
      </c>
      <c r="BD183" s="5">
        <f t="shared" si="92"/>
        <v>0</v>
      </c>
      <c r="BE183" s="5">
        <f t="shared" si="93"/>
        <v>0</v>
      </c>
      <c r="BF183" s="5"/>
      <c r="BI183">
        <f>IF(Förbrukning!F182="",Förbrukning!E182,0)/IF(Förbrukning!$B$3=Listor!$B$5,F183,1)</f>
        <v>0</v>
      </c>
      <c r="BJ183">
        <f>Förbrukning!F182/IF(Förbrukning!$B$3=Listor!$B$5,F183,1)</f>
        <v>0</v>
      </c>
      <c r="BL183">
        <f t="shared" si="94"/>
        <v>3</v>
      </c>
      <c r="BM183">
        <f t="shared" si="100"/>
        <v>1</v>
      </c>
      <c r="BN183" s="5">
        <f>Indata!$B$6</f>
        <v>0</v>
      </c>
    </row>
    <row r="184" spans="4:66" x14ac:dyDescent="0.2">
      <c r="D184" s="4">
        <f t="shared" si="101"/>
        <v>46475</v>
      </c>
      <c r="E184" s="62">
        <f t="shared" si="95"/>
        <v>0</v>
      </c>
      <c r="F184">
        <f>24+SUMIFS(Listor!$C$22:$C$23,Listor!$B$22:$B$23,Uttag!D184)</f>
        <v>24</v>
      </c>
      <c r="G184" s="5">
        <f t="shared" si="96"/>
        <v>0</v>
      </c>
      <c r="I184" s="206">
        <f>Förbrukning!H183</f>
        <v>0</v>
      </c>
      <c r="J184" s="93"/>
      <c r="K184" s="132"/>
      <c r="L184" s="133"/>
      <c r="N184" s="5">
        <f t="shared" si="68"/>
        <v>0</v>
      </c>
      <c r="P184" s="5">
        <f>I184*SUMIFS(Priser!$L$3:$L$14,Priser!$A$3:$A$14,BL184)</f>
        <v>0</v>
      </c>
      <c r="Q184" s="5">
        <f t="shared" si="69"/>
        <v>0</v>
      </c>
      <c r="R184" s="5"/>
      <c r="U184" s="5">
        <f t="shared" si="70"/>
        <v>0</v>
      </c>
      <c r="V184" s="5">
        <f t="shared" si="97"/>
        <v>0</v>
      </c>
      <c r="W184" s="5">
        <f t="shared" si="71"/>
        <v>0</v>
      </c>
      <c r="X184" s="5">
        <f t="shared" si="98"/>
        <v>0</v>
      </c>
      <c r="Y184" s="5">
        <f>IF(X184&gt;=Priser!$N$6,Priser!$O$6,IF(X184&gt;=Priser!$N$5,Priser!$O$5,IF(X184&gt;=Priser!$N$4,Priser!$O$4,Priser!$O$3)))</f>
        <v>0</v>
      </c>
      <c r="Z184" s="5">
        <f>Y184*SUMIFS(Priser!$L$3:$L$14,Priser!$A$3:$A$14,$BL184)*V184</f>
        <v>0</v>
      </c>
      <c r="AA184" s="5">
        <f t="shared" si="99"/>
        <v>0</v>
      </c>
      <c r="AB184" s="5">
        <f>IF(AA184&gt;=Priser!$P$6,Priser!$Q$6,IF(AA184&gt;=Priser!$P$5,Priser!$Q$5,IF(AA184&gt;=Priser!$P$4,Priser!$Q$4,Priser!$Q$3)))</f>
        <v>0</v>
      </c>
      <c r="AC184" s="5">
        <f>AB184*SUMIFS(Priser!$L$3:$L$14,Priser!$A$3:$A$14,$BL184)*W184</f>
        <v>0</v>
      </c>
      <c r="AE184" s="5"/>
      <c r="AG184" s="5">
        <f t="shared" si="72"/>
        <v>0</v>
      </c>
      <c r="AH184" s="5">
        <f t="shared" si="73"/>
        <v>0</v>
      </c>
      <c r="AI184" s="5">
        <f t="shared" si="74"/>
        <v>0</v>
      </c>
      <c r="AJ184" s="5">
        <f t="shared" si="75"/>
        <v>0</v>
      </c>
      <c r="AK184" s="5">
        <f t="shared" si="76"/>
        <v>0</v>
      </c>
      <c r="AL184" s="5">
        <f t="shared" si="77"/>
        <v>0</v>
      </c>
      <c r="AM184" s="5">
        <f t="shared" si="78"/>
        <v>0</v>
      </c>
      <c r="AN184" s="5">
        <f t="shared" si="79"/>
        <v>0</v>
      </c>
      <c r="AO184" s="5">
        <f t="shared" si="80"/>
        <v>0</v>
      </c>
      <c r="AP184" s="5">
        <f t="shared" si="81"/>
        <v>0</v>
      </c>
      <c r="AQ184" s="5">
        <f t="shared" si="82"/>
        <v>0</v>
      </c>
      <c r="AR184" s="5">
        <f t="shared" si="83"/>
        <v>0</v>
      </c>
      <c r="AS184" s="5">
        <f t="shared" si="84"/>
        <v>0</v>
      </c>
      <c r="AT184" s="5">
        <f t="shared" si="85"/>
        <v>0</v>
      </c>
      <c r="AV184" s="5"/>
      <c r="AX184" s="5">
        <f t="shared" si="86"/>
        <v>0</v>
      </c>
      <c r="AY184" s="5">
        <f t="shared" si="87"/>
        <v>0</v>
      </c>
      <c r="AZ184" s="5">
        <f t="shared" si="88"/>
        <v>0</v>
      </c>
      <c r="BA184" s="5">
        <f t="shared" si="89"/>
        <v>0</v>
      </c>
      <c r="BB184" s="5">
        <f t="shared" si="90"/>
        <v>0</v>
      </c>
      <c r="BC184" s="5">
        <f t="shared" si="91"/>
        <v>0</v>
      </c>
      <c r="BD184" s="5">
        <f t="shared" si="92"/>
        <v>0</v>
      </c>
      <c r="BE184" s="5">
        <f t="shared" si="93"/>
        <v>0</v>
      </c>
      <c r="BF184" s="5"/>
      <c r="BI184">
        <f>IF(Förbrukning!F183="",Förbrukning!E183,0)/IF(Förbrukning!$B$3=Listor!$B$5,F184,1)</f>
        <v>0</v>
      </c>
      <c r="BJ184">
        <f>Förbrukning!F183/IF(Förbrukning!$B$3=Listor!$B$5,F184,1)</f>
        <v>0</v>
      </c>
      <c r="BL184">
        <f t="shared" si="94"/>
        <v>3</v>
      </c>
      <c r="BM184">
        <f t="shared" si="100"/>
        <v>1</v>
      </c>
      <c r="BN184" s="5">
        <f>Indata!$B$6</f>
        <v>0</v>
      </c>
    </row>
    <row r="185" spans="4:66" x14ac:dyDescent="0.2">
      <c r="D185" s="4">
        <f t="shared" si="101"/>
        <v>46476</v>
      </c>
      <c r="E185" s="62">
        <f t="shared" si="95"/>
        <v>0</v>
      </c>
      <c r="F185">
        <f>24+SUMIFS(Listor!$C$22:$C$23,Listor!$B$22:$B$23,Uttag!D185)</f>
        <v>24</v>
      </c>
      <c r="G185" s="5">
        <f t="shared" si="96"/>
        <v>0</v>
      </c>
      <c r="I185" s="206">
        <f>Förbrukning!H184</f>
        <v>0</v>
      </c>
      <c r="J185" s="93"/>
      <c r="K185" s="132"/>
      <c r="L185" s="133"/>
      <c r="N185" s="5">
        <f t="shared" si="68"/>
        <v>0</v>
      </c>
      <c r="P185" s="5">
        <f>I185*SUMIFS(Priser!$L$3:$L$14,Priser!$A$3:$A$14,BL185)</f>
        <v>0</v>
      </c>
      <c r="Q185" s="5">
        <f t="shared" si="69"/>
        <v>0</v>
      </c>
      <c r="R185" s="5"/>
      <c r="U185" s="5">
        <f t="shared" si="70"/>
        <v>0</v>
      </c>
      <c r="V185" s="5">
        <f t="shared" si="97"/>
        <v>0</v>
      </c>
      <c r="W185" s="5">
        <f t="shared" si="71"/>
        <v>0</v>
      </c>
      <c r="X185" s="5">
        <f t="shared" si="98"/>
        <v>0</v>
      </c>
      <c r="Y185" s="5">
        <f>IF(X185&gt;=Priser!$N$6,Priser!$O$6,IF(X185&gt;=Priser!$N$5,Priser!$O$5,IF(X185&gt;=Priser!$N$4,Priser!$O$4,Priser!$O$3)))</f>
        <v>0</v>
      </c>
      <c r="Z185" s="5">
        <f>Y185*SUMIFS(Priser!$L$3:$L$14,Priser!$A$3:$A$14,$BL185)*V185</f>
        <v>0</v>
      </c>
      <c r="AA185" s="5">
        <f t="shared" si="99"/>
        <v>0</v>
      </c>
      <c r="AB185" s="5">
        <f>IF(AA185&gt;=Priser!$P$6,Priser!$Q$6,IF(AA185&gt;=Priser!$P$5,Priser!$Q$5,IF(AA185&gt;=Priser!$P$4,Priser!$Q$4,Priser!$Q$3)))</f>
        <v>0</v>
      </c>
      <c r="AC185" s="5">
        <f>AB185*SUMIFS(Priser!$L$3:$L$14,Priser!$A$3:$A$14,$BL185)*W185</f>
        <v>0</v>
      </c>
      <c r="AE185" s="5"/>
      <c r="AG185" s="5">
        <f t="shared" si="72"/>
        <v>0</v>
      </c>
      <c r="AH185" s="5">
        <f t="shared" si="73"/>
        <v>0</v>
      </c>
      <c r="AI185" s="5">
        <f t="shared" si="74"/>
        <v>0</v>
      </c>
      <c r="AJ185" s="5">
        <f t="shared" si="75"/>
        <v>0</v>
      </c>
      <c r="AK185" s="5">
        <f t="shared" si="76"/>
        <v>0</v>
      </c>
      <c r="AL185" s="5">
        <f t="shared" si="77"/>
        <v>0</v>
      </c>
      <c r="AM185" s="5">
        <f t="shared" si="78"/>
        <v>0</v>
      </c>
      <c r="AN185" s="5">
        <f t="shared" si="79"/>
        <v>0</v>
      </c>
      <c r="AO185" s="5">
        <f t="shared" si="80"/>
        <v>0</v>
      </c>
      <c r="AP185" s="5">
        <f t="shared" si="81"/>
        <v>0</v>
      </c>
      <c r="AQ185" s="5">
        <f t="shared" si="82"/>
        <v>0</v>
      </c>
      <c r="AR185" s="5">
        <f t="shared" si="83"/>
        <v>0</v>
      </c>
      <c r="AS185" s="5">
        <f t="shared" si="84"/>
        <v>0</v>
      </c>
      <c r="AT185" s="5">
        <f t="shared" si="85"/>
        <v>0</v>
      </c>
      <c r="AV185" s="5"/>
      <c r="AX185" s="5">
        <f t="shared" si="86"/>
        <v>0</v>
      </c>
      <c r="AY185" s="5">
        <f t="shared" si="87"/>
        <v>0</v>
      </c>
      <c r="AZ185" s="5">
        <f t="shared" si="88"/>
        <v>0</v>
      </c>
      <c r="BA185" s="5">
        <f t="shared" si="89"/>
        <v>0</v>
      </c>
      <c r="BB185" s="5">
        <f t="shared" si="90"/>
        <v>0</v>
      </c>
      <c r="BC185" s="5">
        <f t="shared" si="91"/>
        <v>0</v>
      </c>
      <c r="BD185" s="5">
        <f t="shared" si="92"/>
        <v>0</v>
      </c>
      <c r="BE185" s="5">
        <f t="shared" si="93"/>
        <v>0</v>
      </c>
      <c r="BF185" s="5"/>
      <c r="BI185">
        <f>IF(Förbrukning!F184="",Förbrukning!E184,0)/IF(Förbrukning!$B$3=Listor!$B$5,F185,1)</f>
        <v>0</v>
      </c>
      <c r="BJ185">
        <f>Förbrukning!F184/IF(Förbrukning!$B$3=Listor!$B$5,F185,1)</f>
        <v>0</v>
      </c>
      <c r="BL185">
        <f t="shared" si="94"/>
        <v>3</v>
      </c>
      <c r="BM185">
        <f t="shared" si="100"/>
        <v>1</v>
      </c>
      <c r="BN185" s="5">
        <f>Indata!$B$6</f>
        <v>0</v>
      </c>
    </row>
    <row r="186" spans="4:66" x14ac:dyDescent="0.2">
      <c r="D186" s="4">
        <f t="shared" si="101"/>
        <v>46477</v>
      </c>
      <c r="E186" s="62">
        <f t="shared" si="95"/>
        <v>0</v>
      </c>
      <c r="F186">
        <f>24+SUMIFS(Listor!$C$22:$C$23,Listor!$B$22:$B$23,Uttag!D186)</f>
        <v>24</v>
      </c>
      <c r="G186" s="5">
        <f t="shared" si="96"/>
        <v>0</v>
      </c>
      <c r="I186" s="206">
        <f>Förbrukning!H185</f>
        <v>0</v>
      </c>
      <c r="J186" s="93"/>
      <c r="K186" s="132"/>
      <c r="L186" s="133"/>
      <c r="N186" s="5">
        <f t="shared" si="68"/>
        <v>0</v>
      </c>
      <c r="P186" s="5">
        <f>I186*SUMIFS(Priser!$L$3:$L$14,Priser!$A$3:$A$14,BL186)</f>
        <v>0</v>
      </c>
      <c r="Q186" s="5">
        <f t="shared" si="69"/>
        <v>0</v>
      </c>
      <c r="R186" s="5"/>
      <c r="U186" s="5">
        <f t="shared" si="70"/>
        <v>0</v>
      </c>
      <c r="V186" s="5">
        <f t="shared" si="97"/>
        <v>0</v>
      </c>
      <c r="W186" s="5">
        <f t="shared" si="71"/>
        <v>0</v>
      </c>
      <c r="X186" s="5">
        <f t="shared" si="98"/>
        <v>0</v>
      </c>
      <c r="Y186" s="5">
        <f>IF(X186&gt;=Priser!$N$6,Priser!$O$6,IF(X186&gt;=Priser!$N$5,Priser!$O$5,IF(X186&gt;=Priser!$N$4,Priser!$O$4,Priser!$O$3)))</f>
        <v>0</v>
      </c>
      <c r="Z186" s="5">
        <f>Y186*SUMIFS(Priser!$L$3:$L$14,Priser!$A$3:$A$14,$BL186)*V186</f>
        <v>0</v>
      </c>
      <c r="AA186" s="5">
        <f t="shared" si="99"/>
        <v>0</v>
      </c>
      <c r="AB186" s="5">
        <f>IF(AA186&gt;=Priser!$P$6,Priser!$Q$6,IF(AA186&gt;=Priser!$P$5,Priser!$Q$5,IF(AA186&gt;=Priser!$P$4,Priser!$Q$4,Priser!$Q$3)))</f>
        <v>0</v>
      </c>
      <c r="AC186" s="5">
        <f>AB186*SUMIFS(Priser!$L$3:$L$14,Priser!$A$3:$A$14,$BL186)*W186</f>
        <v>0</v>
      </c>
      <c r="AE186" s="5"/>
      <c r="AG186" s="5">
        <f t="shared" si="72"/>
        <v>0</v>
      </c>
      <c r="AH186" s="5">
        <f t="shared" si="73"/>
        <v>0</v>
      </c>
      <c r="AI186" s="5">
        <f t="shared" si="74"/>
        <v>0</v>
      </c>
      <c r="AJ186" s="5">
        <f t="shared" si="75"/>
        <v>0</v>
      </c>
      <c r="AK186" s="5">
        <f t="shared" si="76"/>
        <v>0</v>
      </c>
      <c r="AL186" s="5">
        <f t="shared" si="77"/>
        <v>0</v>
      </c>
      <c r="AM186" s="5">
        <f t="shared" si="78"/>
        <v>0</v>
      </c>
      <c r="AN186" s="5">
        <f t="shared" si="79"/>
        <v>0</v>
      </c>
      <c r="AO186" s="5">
        <f t="shared" si="80"/>
        <v>0</v>
      </c>
      <c r="AP186" s="5">
        <f t="shared" si="81"/>
        <v>0</v>
      </c>
      <c r="AQ186" s="5">
        <f t="shared" si="82"/>
        <v>0</v>
      </c>
      <c r="AR186" s="5">
        <f t="shared" si="83"/>
        <v>0</v>
      </c>
      <c r="AS186" s="5">
        <f t="shared" si="84"/>
        <v>0</v>
      </c>
      <c r="AT186" s="5">
        <f t="shared" si="85"/>
        <v>0</v>
      </c>
      <c r="AV186" s="5"/>
      <c r="AX186" s="5">
        <f t="shared" si="86"/>
        <v>0</v>
      </c>
      <c r="AY186" s="5">
        <f t="shared" si="87"/>
        <v>0</v>
      </c>
      <c r="AZ186" s="5">
        <f t="shared" si="88"/>
        <v>0</v>
      </c>
      <c r="BA186" s="5">
        <f t="shared" si="89"/>
        <v>0</v>
      </c>
      <c r="BB186" s="5">
        <f t="shared" si="90"/>
        <v>0</v>
      </c>
      <c r="BC186" s="5">
        <f t="shared" si="91"/>
        <v>0</v>
      </c>
      <c r="BD186" s="5">
        <f t="shared" si="92"/>
        <v>0</v>
      </c>
      <c r="BE186" s="5">
        <f t="shared" si="93"/>
        <v>0</v>
      </c>
      <c r="BF186" s="5"/>
      <c r="BI186">
        <f>IF(Förbrukning!F185="",Förbrukning!E185,0)/IF(Förbrukning!$B$3=Listor!$B$5,F186,1)</f>
        <v>0</v>
      </c>
      <c r="BJ186">
        <f>Förbrukning!F185/IF(Förbrukning!$B$3=Listor!$B$5,F186,1)</f>
        <v>0</v>
      </c>
      <c r="BL186">
        <f t="shared" si="94"/>
        <v>3</v>
      </c>
      <c r="BM186">
        <f t="shared" si="100"/>
        <v>1</v>
      </c>
      <c r="BN186" s="5">
        <f>Indata!$B$6</f>
        <v>0</v>
      </c>
    </row>
    <row r="187" spans="4:66" x14ac:dyDescent="0.2">
      <c r="D187" s="4">
        <f t="shared" si="101"/>
        <v>46478</v>
      </c>
      <c r="E187" s="62">
        <f t="shared" si="95"/>
        <v>0</v>
      </c>
      <c r="F187">
        <f>24+SUMIFS(Listor!$C$22:$C$23,Listor!$B$22:$B$23,Uttag!D187)</f>
        <v>24</v>
      </c>
      <c r="G187" s="5">
        <f t="shared" si="96"/>
        <v>0</v>
      </c>
      <c r="I187" s="206">
        <f>Förbrukning!H186</f>
        <v>0</v>
      </c>
      <c r="J187" s="93"/>
      <c r="K187" s="132"/>
      <c r="L187" s="133"/>
      <c r="N187" s="5">
        <f t="shared" si="68"/>
        <v>0</v>
      </c>
      <c r="P187" s="5">
        <f>I187*SUMIFS(Priser!$L$3:$L$14,Priser!$A$3:$A$14,BL187)</f>
        <v>0</v>
      </c>
      <c r="Q187" s="5">
        <f t="shared" si="69"/>
        <v>0</v>
      </c>
      <c r="R187" s="5"/>
      <c r="U187" s="5">
        <f t="shared" si="70"/>
        <v>0</v>
      </c>
      <c r="V187" s="5">
        <f t="shared" si="97"/>
        <v>0</v>
      </c>
      <c r="W187" s="5">
        <f t="shared" si="71"/>
        <v>0</v>
      </c>
      <c r="X187" s="5">
        <f t="shared" si="98"/>
        <v>0</v>
      </c>
      <c r="Y187" s="5">
        <f>IF(X187&gt;=Priser!$N$6,Priser!$O$6,IF(X187&gt;=Priser!$N$5,Priser!$O$5,IF(X187&gt;=Priser!$N$4,Priser!$O$4,Priser!$O$3)))</f>
        <v>0</v>
      </c>
      <c r="Z187" s="5">
        <f>Y187*SUMIFS(Priser!$L$3:$L$14,Priser!$A$3:$A$14,$BL187)*V187</f>
        <v>0</v>
      </c>
      <c r="AA187" s="5">
        <f t="shared" si="99"/>
        <v>0</v>
      </c>
      <c r="AB187" s="5">
        <f>IF(AA187&gt;=Priser!$P$6,Priser!$Q$6,IF(AA187&gt;=Priser!$P$5,Priser!$Q$5,IF(AA187&gt;=Priser!$P$4,Priser!$Q$4,Priser!$Q$3)))</f>
        <v>0</v>
      </c>
      <c r="AC187" s="5">
        <f>AB187*SUMIFS(Priser!$L$3:$L$14,Priser!$A$3:$A$14,$BL187)*W187</f>
        <v>0</v>
      </c>
      <c r="AE187" s="5"/>
      <c r="AG187" s="5">
        <f t="shared" si="72"/>
        <v>0</v>
      </c>
      <c r="AH187" s="5">
        <f t="shared" si="73"/>
        <v>0</v>
      </c>
      <c r="AI187" s="5">
        <f t="shared" si="74"/>
        <v>0</v>
      </c>
      <c r="AJ187" s="5">
        <f t="shared" si="75"/>
        <v>0</v>
      </c>
      <c r="AK187" s="5">
        <f t="shared" si="76"/>
        <v>0</v>
      </c>
      <c r="AL187" s="5">
        <f t="shared" si="77"/>
        <v>0</v>
      </c>
      <c r="AM187" s="5">
        <f t="shared" si="78"/>
        <v>0</v>
      </c>
      <c r="AN187" s="5">
        <f t="shared" si="79"/>
        <v>0</v>
      </c>
      <c r="AO187" s="5">
        <f t="shared" si="80"/>
        <v>0</v>
      </c>
      <c r="AP187" s="5">
        <f t="shared" si="81"/>
        <v>0</v>
      </c>
      <c r="AQ187" s="5">
        <f t="shared" si="82"/>
        <v>0</v>
      </c>
      <c r="AR187" s="5">
        <f t="shared" si="83"/>
        <v>0</v>
      </c>
      <c r="AS187" s="5">
        <f t="shared" si="84"/>
        <v>0</v>
      </c>
      <c r="AT187" s="5">
        <f t="shared" si="85"/>
        <v>0</v>
      </c>
      <c r="AV187" s="5"/>
      <c r="AX187" s="5">
        <f t="shared" si="86"/>
        <v>0</v>
      </c>
      <c r="AY187" s="5">
        <f t="shared" si="87"/>
        <v>0</v>
      </c>
      <c r="AZ187" s="5">
        <f t="shared" si="88"/>
        <v>0</v>
      </c>
      <c r="BA187" s="5">
        <f t="shared" si="89"/>
        <v>0</v>
      </c>
      <c r="BB187" s="5">
        <f t="shared" si="90"/>
        <v>0</v>
      </c>
      <c r="BC187" s="5">
        <f t="shared" si="91"/>
        <v>0</v>
      </c>
      <c r="BD187" s="5">
        <f t="shared" si="92"/>
        <v>0</v>
      </c>
      <c r="BE187" s="5">
        <f t="shared" si="93"/>
        <v>0</v>
      </c>
      <c r="BF187" s="5"/>
      <c r="BI187">
        <f>IF(Förbrukning!F186="",Förbrukning!E186,0)/IF(Förbrukning!$B$3=Listor!$B$5,F187,1)</f>
        <v>0</v>
      </c>
      <c r="BJ187">
        <f>Förbrukning!F186/IF(Förbrukning!$B$3=Listor!$B$5,F187,1)</f>
        <v>0</v>
      </c>
      <c r="BL187">
        <f t="shared" si="94"/>
        <v>4</v>
      </c>
      <c r="BM187">
        <f t="shared" si="100"/>
        <v>2</v>
      </c>
      <c r="BN187" s="5">
        <f>Indata!$B$6</f>
        <v>0</v>
      </c>
    </row>
    <row r="188" spans="4:66" x14ac:dyDescent="0.2">
      <c r="D188" s="4">
        <f t="shared" si="101"/>
        <v>46479</v>
      </c>
      <c r="E188" s="62">
        <f t="shared" si="95"/>
        <v>0</v>
      </c>
      <c r="F188">
        <f>24+SUMIFS(Listor!$C$22:$C$23,Listor!$B$22:$B$23,Uttag!D188)</f>
        <v>24</v>
      </c>
      <c r="G188" s="5">
        <f t="shared" si="96"/>
        <v>0</v>
      </c>
      <c r="I188" s="206">
        <f>Förbrukning!H187</f>
        <v>0</v>
      </c>
      <c r="J188" s="93"/>
      <c r="K188" s="132"/>
      <c r="L188" s="133"/>
      <c r="N188" s="5">
        <f t="shared" si="68"/>
        <v>0</v>
      </c>
      <c r="P188" s="5">
        <f>I188*SUMIFS(Priser!$L$3:$L$14,Priser!$A$3:$A$14,BL188)</f>
        <v>0</v>
      </c>
      <c r="Q188" s="5">
        <f t="shared" si="69"/>
        <v>0</v>
      </c>
      <c r="R188" s="5"/>
      <c r="U188" s="5">
        <f t="shared" si="70"/>
        <v>0</v>
      </c>
      <c r="V188" s="5">
        <f t="shared" si="97"/>
        <v>0</v>
      </c>
      <c r="W188" s="5">
        <f t="shared" si="71"/>
        <v>0</v>
      </c>
      <c r="X188" s="5">
        <f t="shared" si="98"/>
        <v>0</v>
      </c>
      <c r="Y188" s="5">
        <f>IF(X188&gt;=Priser!$N$6,Priser!$O$6,IF(X188&gt;=Priser!$N$5,Priser!$O$5,IF(X188&gt;=Priser!$N$4,Priser!$O$4,Priser!$O$3)))</f>
        <v>0</v>
      </c>
      <c r="Z188" s="5">
        <f>Y188*SUMIFS(Priser!$L$3:$L$14,Priser!$A$3:$A$14,$BL188)*V188</f>
        <v>0</v>
      </c>
      <c r="AA188" s="5">
        <f t="shared" si="99"/>
        <v>0</v>
      </c>
      <c r="AB188" s="5">
        <f>IF(AA188&gt;=Priser!$P$6,Priser!$Q$6,IF(AA188&gt;=Priser!$P$5,Priser!$Q$5,IF(AA188&gt;=Priser!$P$4,Priser!$Q$4,Priser!$Q$3)))</f>
        <v>0</v>
      </c>
      <c r="AC188" s="5">
        <f>AB188*SUMIFS(Priser!$L$3:$L$14,Priser!$A$3:$A$14,$BL188)*W188</f>
        <v>0</v>
      </c>
      <c r="AE188" s="5"/>
      <c r="AG188" s="5">
        <f t="shared" si="72"/>
        <v>0</v>
      </c>
      <c r="AH188" s="5">
        <f t="shared" si="73"/>
        <v>0</v>
      </c>
      <c r="AI188" s="5">
        <f t="shared" si="74"/>
        <v>0</v>
      </c>
      <c r="AJ188" s="5">
        <f t="shared" si="75"/>
        <v>0</v>
      </c>
      <c r="AK188" s="5">
        <f t="shared" si="76"/>
        <v>0</v>
      </c>
      <c r="AL188" s="5">
        <f t="shared" si="77"/>
        <v>0</v>
      </c>
      <c r="AM188" s="5">
        <f t="shared" si="78"/>
        <v>0</v>
      </c>
      <c r="AN188" s="5">
        <f t="shared" si="79"/>
        <v>0</v>
      </c>
      <c r="AO188" s="5">
        <f t="shared" si="80"/>
        <v>0</v>
      </c>
      <c r="AP188" s="5">
        <f t="shared" si="81"/>
        <v>0</v>
      </c>
      <c r="AQ188" s="5">
        <f t="shared" si="82"/>
        <v>0</v>
      </c>
      <c r="AR188" s="5">
        <f t="shared" si="83"/>
        <v>0</v>
      </c>
      <c r="AS188" s="5">
        <f t="shared" si="84"/>
        <v>0</v>
      </c>
      <c r="AT188" s="5">
        <f t="shared" si="85"/>
        <v>0</v>
      </c>
      <c r="AV188" s="5"/>
      <c r="AX188" s="5">
        <f t="shared" si="86"/>
        <v>0</v>
      </c>
      <c r="AY188" s="5">
        <f t="shared" si="87"/>
        <v>0</v>
      </c>
      <c r="AZ188" s="5">
        <f t="shared" si="88"/>
        <v>0</v>
      </c>
      <c r="BA188" s="5">
        <f t="shared" si="89"/>
        <v>0</v>
      </c>
      <c r="BB188" s="5">
        <f t="shared" si="90"/>
        <v>0</v>
      </c>
      <c r="BC188" s="5">
        <f t="shared" si="91"/>
        <v>0</v>
      </c>
      <c r="BD188" s="5">
        <f t="shared" si="92"/>
        <v>0</v>
      </c>
      <c r="BE188" s="5">
        <f t="shared" si="93"/>
        <v>0</v>
      </c>
      <c r="BF188" s="5"/>
      <c r="BI188">
        <f>IF(Förbrukning!F187="",Förbrukning!E187,0)/IF(Förbrukning!$B$3=Listor!$B$5,F188,1)</f>
        <v>0</v>
      </c>
      <c r="BJ188">
        <f>Förbrukning!F187/IF(Förbrukning!$B$3=Listor!$B$5,F188,1)</f>
        <v>0</v>
      </c>
      <c r="BL188">
        <f t="shared" si="94"/>
        <v>4</v>
      </c>
      <c r="BM188">
        <f t="shared" si="100"/>
        <v>2</v>
      </c>
      <c r="BN188" s="5">
        <f>Indata!$B$6</f>
        <v>0</v>
      </c>
    </row>
    <row r="189" spans="4:66" x14ac:dyDescent="0.2">
      <c r="D189" s="4">
        <f t="shared" si="101"/>
        <v>46480</v>
      </c>
      <c r="E189" s="62">
        <f t="shared" si="95"/>
        <v>0</v>
      </c>
      <c r="F189">
        <f>24+SUMIFS(Listor!$C$22:$C$23,Listor!$B$22:$B$23,Uttag!D189)</f>
        <v>24</v>
      </c>
      <c r="G189" s="5">
        <f t="shared" si="96"/>
        <v>0</v>
      </c>
      <c r="I189" s="206">
        <f>Förbrukning!H188</f>
        <v>0</v>
      </c>
      <c r="J189" s="93"/>
      <c r="K189" s="132"/>
      <c r="L189" s="133"/>
      <c r="N189" s="5">
        <f t="shared" si="68"/>
        <v>0</v>
      </c>
      <c r="P189" s="5">
        <f>I189*SUMIFS(Priser!$L$3:$L$14,Priser!$A$3:$A$14,BL189)</f>
        <v>0</v>
      </c>
      <c r="Q189" s="5">
        <f t="shared" si="69"/>
        <v>0</v>
      </c>
      <c r="R189" s="5"/>
      <c r="U189" s="5">
        <f t="shared" si="70"/>
        <v>0</v>
      </c>
      <c r="V189" s="5">
        <f t="shared" si="97"/>
        <v>0</v>
      </c>
      <c r="W189" s="5">
        <f t="shared" si="71"/>
        <v>0</v>
      </c>
      <c r="X189" s="5">
        <f t="shared" si="98"/>
        <v>0</v>
      </c>
      <c r="Y189" s="5">
        <f>IF(X189&gt;=Priser!$N$6,Priser!$O$6,IF(X189&gt;=Priser!$N$5,Priser!$O$5,IF(X189&gt;=Priser!$N$4,Priser!$O$4,Priser!$O$3)))</f>
        <v>0</v>
      </c>
      <c r="Z189" s="5">
        <f>Y189*SUMIFS(Priser!$L$3:$L$14,Priser!$A$3:$A$14,$BL189)*V189</f>
        <v>0</v>
      </c>
      <c r="AA189" s="5">
        <f t="shared" si="99"/>
        <v>0</v>
      </c>
      <c r="AB189" s="5">
        <f>IF(AA189&gt;=Priser!$P$6,Priser!$Q$6,IF(AA189&gt;=Priser!$P$5,Priser!$Q$5,IF(AA189&gt;=Priser!$P$4,Priser!$Q$4,Priser!$Q$3)))</f>
        <v>0</v>
      </c>
      <c r="AC189" s="5">
        <f>AB189*SUMIFS(Priser!$L$3:$L$14,Priser!$A$3:$A$14,$BL189)*W189</f>
        <v>0</v>
      </c>
      <c r="AE189" s="5"/>
      <c r="AG189" s="5">
        <f t="shared" si="72"/>
        <v>0</v>
      </c>
      <c r="AH189" s="5">
        <f t="shared" si="73"/>
        <v>0</v>
      </c>
      <c r="AI189" s="5">
        <f t="shared" si="74"/>
        <v>0</v>
      </c>
      <c r="AJ189" s="5">
        <f t="shared" si="75"/>
        <v>0</v>
      </c>
      <c r="AK189" s="5">
        <f t="shared" si="76"/>
        <v>0</v>
      </c>
      <c r="AL189" s="5">
        <f t="shared" si="77"/>
        <v>0</v>
      </c>
      <c r="AM189" s="5">
        <f t="shared" si="78"/>
        <v>0</v>
      </c>
      <c r="AN189" s="5">
        <f t="shared" si="79"/>
        <v>0</v>
      </c>
      <c r="AO189" s="5">
        <f t="shared" si="80"/>
        <v>0</v>
      </c>
      <c r="AP189" s="5">
        <f t="shared" si="81"/>
        <v>0</v>
      </c>
      <c r="AQ189" s="5">
        <f t="shared" si="82"/>
        <v>0</v>
      </c>
      <c r="AR189" s="5">
        <f t="shared" si="83"/>
        <v>0</v>
      </c>
      <c r="AS189" s="5">
        <f t="shared" si="84"/>
        <v>0</v>
      </c>
      <c r="AT189" s="5">
        <f t="shared" si="85"/>
        <v>0</v>
      </c>
      <c r="AV189" s="5"/>
      <c r="AX189" s="5">
        <f t="shared" si="86"/>
        <v>0</v>
      </c>
      <c r="AY189" s="5">
        <f t="shared" si="87"/>
        <v>0</v>
      </c>
      <c r="AZ189" s="5">
        <f t="shared" si="88"/>
        <v>0</v>
      </c>
      <c r="BA189" s="5">
        <f t="shared" si="89"/>
        <v>0</v>
      </c>
      <c r="BB189" s="5">
        <f t="shared" si="90"/>
        <v>0</v>
      </c>
      <c r="BC189" s="5">
        <f t="shared" si="91"/>
        <v>0</v>
      </c>
      <c r="BD189" s="5">
        <f t="shared" si="92"/>
        <v>0</v>
      </c>
      <c r="BE189" s="5">
        <f t="shared" si="93"/>
        <v>0</v>
      </c>
      <c r="BF189" s="5"/>
      <c r="BI189">
        <f>IF(Förbrukning!F188="",Förbrukning!E188,0)/IF(Förbrukning!$B$3=Listor!$B$5,F189,1)</f>
        <v>0</v>
      </c>
      <c r="BJ189">
        <f>Förbrukning!F188/IF(Förbrukning!$B$3=Listor!$B$5,F189,1)</f>
        <v>0</v>
      </c>
      <c r="BL189">
        <f t="shared" si="94"/>
        <v>4</v>
      </c>
      <c r="BM189">
        <f t="shared" si="100"/>
        <v>2</v>
      </c>
      <c r="BN189" s="5">
        <f>Indata!$B$6</f>
        <v>0</v>
      </c>
    </row>
    <row r="190" spans="4:66" x14ac:dyDescent="0.2">
      <c r="D190" s="4">
        <f t="shared" si="101"/>
        <v>46481</v>
      </c>
      <c r="E190" s="62">
        <f t="shared" si="95"/>
        <v>0</v>
      </c>
      <c r="F190">
        <f>24+SUMIFS(Listor!$C$22:$C$23,Listor!$B$22:$B$23,Uttag!D190)</f>
        <v>24</v>
      </c>
      <c r="G190" s="5">
        <f t="shared" si="96"/>
        <v>0</v>
      </c>
      <c r="I190" s="206">
        <f>Förbrukning!H189</f>
        <v>0</v>
      </c>
      <c r="J190" s="93"/>
      <c r="K190" s="132"/>
      <c r="L190" s="133"/>
      <c r="N190" s="5">
        <f t="shared" si="68"/>
        <v>0</v>
      </c>
      <c r="P190" s="5">
        <f>I190*SUMIFS(Priser!$L$3:$L$14,Priser!$A$3:$A$14,BL190)</f>
        <v>0</v>
      </c>
      <c r="Q190" s="5">
        <f t="shared" si="69"/>
        <v>0</v>
      </c>
      <c r="R190" s="5"/>
      <c r="U190" s="5">
        <f t="shared" si="70"/>
        <v>0</v>
      </c>
      <c r="V190" s="5">
        <f t="shared" si="97"/>
        <v>0</v>
      </c>
      <c r="W190" s="5">
        <f t="shared" si="71"/>
        <v>0</v>
      </c>
      <c r="X190" s="5">
        <f t="shared" si="98"/>
        <v>0</v>
      </c>
      <c r="Y190" s="5">
        <f>IF(X190&gt;=Priser!$N$6,Priser!$O$6,IF(X190&gt;=Priser!$N$5,Priser!$O$5,IF(X190&gt;=Priser!$N$4,Priser!$O$4,Priser!$O$3)))</f>
        <v>0</v>
      </c>
      <c r="Z190" s="5">
        <f>Y190*SUMIFS(Priser!$L$3:$L$14,Priser!$A$3:$A$14,$BL190)*V190</f>
        <v>0</v>
      </c>
      <c r="AA190" s="5">
        <f t="shared" si="99"/>
        <v>0</v>
      </c>
      <c r="AB190" s="5">
        <f>IF(AA190&gt;=Priser!$P$6,Priser!$Q$6,IF(AA190&gt;=Priser!$P$5,Priser!$Q$5,IF(AA190&gt;=Priser!$P$4,Priser!$Q$4,Priser!$Q$3)))</f>
        <v>0</v>
      </c>
      <c r="AC190" s="5">
        <f>AB190*SUMIFS(Priser!$L$3:$L$14,Priser!$A$3:$A$14,$BL190)*W190</f>
        <v>0</v>
      </c>
      <c r="AE190" s="5"/>
      <c r="AG190" s="5">
        <f t="shared" si="72"/>
        <v>0</v>
      </c>
      <c r="AH190" s="5">
        <f t="shared" si="73"/>
        <v>0</v>
      </c>
      <c r="AI190" s="5">
        <f t="shared" si="74"/>
        <v>0</v>
      </c>
      <c r="AJ190" s="5">
        <f t="shared" si="75"/>
        <v>0</v>
      </c>
      <c r="AK190" s="5">
        <f t="shared" si="76"/>
        <v>0</v>
      </c>
      <c r="AL190" s="5">
        <f t="shared" si="77"/>
        <v>0</v>
      </c>
      <c r="AM190" s="5">
        <f t="shared" si="78"/>
        <v>0</v>
      </c>
      <c r="AN190" s="5">
        <f t="shared" si="79"/>
        <v>0</v>
      </c>
      <c r="AO190" s="5">
        <f t="shared" si="80"/>
        <v>0</v>
      </c>
      <c r="AP190" s="5">
        <f t="shared" si="81"/>
        <v>0</v>
      </c>
      <c r="AQ190" s="5">
        <f t="shared" si="82"/>
        <v>0</v>
      </c>
      <c r="AR190" s="5">
        <f t="shared" si="83"/>
        <v>0</v>
      </c>
      <c r="AS190" s="5">
        <f t="shared" si="84"/>
        <v>0</v>
      </c>
      <c r="AT190" s="5">
        <f t="shared" si="85"/>
        <v>0</v>
      </c>
      <c r="AV190" s="5"/>
      <c r="AX190" s="5">
        <f t="shared" si="86"/>
        <v>0</v>
      </c>
      <c r="AY190" s="5">
        <f t="shared" si="87"/>
        <v>0</v>
      </c>
      <c r="AZ190" s="5">
        <f t="shared" si="88"/>
        <v>0</v>
      </c>
      <c r="BA190" s="5">
        <f t="shared" si="89"/>
        <v>0</v>
      </c>
      <c r="BB190" s="5">
        <f t="shared" si="90"/>
        <v>0</v>
      </c>
      <c r="BC190" s="5">
        <f t="shared" si="91"/>
        <v>0</v>
      </c>
      <c r="BD190" s="5">
        <f t="shared" si="92"/>
        <v>0</v>
      </c>
      <c r="BE190" s="5">
        <f t="shared" si="93"/>
        <v>0</v>
      </c>
      <c r="BF190" s="5"/>
      <c r="BI190">
        <f>IF(Förbrukning!F189="",Förbrukning!E189,0)/IF(Förbrukning!$B$3=Listor!$B$5,F190,1)</f>
        <v>0</v>
      </c>
      <c r="BJ190">
        <f>Förbrukning!F189/IF(Förbrukning!$B$3=Listor!$B$5,F190,1)</f>
        <v>0</v>
      </c>
      <c r="BL190">
        <f t="shared" si="94"/>
        <v>4</v>
      </c>
      <c r="BM190">
        <f t="shared" si="100"/>
        <v>2</v>
      </c>
      <c r="BN190" s="5">
        <f>Indata!$B$6</f>
        <v>0</v>
      </c>
    </row>
    <row r="191" spans="4:66" x14ac:dyDescent="0.2">
      <c r="D191" s="4">
        <f t="shared" si="101"/>
        <v>46482</v>
      </c>
      <c r="E191" s="62">
        <f t="shared" si="95"/>
        <v>0</v>
      </c>
      <c r="F191">
        <f>24+SUMIFS(Listor!$C$22:$C$23,Listor!$B$22:$B$23,Uttag!D191)</f>
        <v>24</v>
      </c>
      <c r="G191" s="5">
        <f t="shared" si="96"/>
        <v>0</v>
      </c>
      <c r="I191" s="206">
        <f>Förbrukning!H190</f>
        <v>0</v>
      </c>
      <c r="J191" s="93"/>
      <c r="K191" s="132"/>
      <c r="L191" s="133"/>
      <c r="N191" s="5">
        <f t="shared" si="68"/>
        <v>0</v>
      </c>
      <c r="P191" s="5">
        <f>I191*SUMIFS(Priser!$L$3:$L$14,Priser!$A$3:$A$14,BL191)</f>
        <v>0</v>
      </c>
      <c r="Q191" s="5">
        <f t="shared" si="69"/>
        <v>0</v>
      </c>
      <c r="R191" s="5"/>
      <c r="U191" s="5">
        <f t="shared" si="70"/>
        <v>0</v>
      </c>
      <c r="V191" s="5">
        <f t="shared" si="97"/>
        <v>0</v>
      </c>
      <c r="W191" s="5">
        <f t="shared" si="71"/>
        <v>0</v>
      </c>
      <c r="X191" s="5">
        <f t="shared" si="98"/>
        <v>0</v>
      </c>
      <c r="Y191" s="5">
        <f>IF(X191&gt;=Priser!$N$6,Priser!$O$6,IF(X191&gt;=Priser!$N$5,Priser!$O$5,IF(X191&gt;=Priser!$N$4,Priser!$O$4,Priser!$O$3)))</f>
        <v>0</v>
      </c>
      <c r="Z191" s="5">
        <f>Y191*SUMIFS(Priser!$L$3:$L$14,Priser!$A$3:$A$14,$BL191)*V191</f>
        <v>0</v>
      </c>
      <c r="AA191" s="5">
        <f t="shared" si="99"/>
        <v>0</v>
      </c>
      <c r="AB191" s="5">
        <f>IF(AA191&gt;=Priser!$P$6,Priser!$Q$6,IF(AA191&gt;=Priser!$P$5,Priser!$Q$5,IF(AA191&gt;=Priser!$P$4,Priser!$Q$4,Priser!$Q$3)))</f>
        <v>0</v>
      </c>
      <c r="AC191" s="5">
        <f>AB191*SUMIFS(Priser!$L$3:$L$14,Priser!$A$3:$A$14,$BL191)*W191</f>
        <v>0</v>
      </c>
      <c r="AE191" s="5"/>
      <c r="AG191" s="5">
        <f t="shared" si="72"/>
        <v>0</v>
      </c>
      <c r="AH191" s="5">
        <f t="shared" si="73"/>
        <v>0</v>
      </c>
      <c r="AI191" s="5">
        <f t="shared" si="74"/>
        <v>0</v>
      </c>
      <c r="AJ191" s="5">
        <f t="shared" si="75"/>
        <v>0</v>
      </c>
      <c r="AK191" s="5">
        <f t="shared" si="76"/>
        <v>0</v>
      </c>
      <c r="AL191" s="5">
        <f t="shared" si="77"/>
        <v>0</v>
      </c>
      <c r="AM191" s="5">
        <f t="shared" si="78"/>
        <v>0</v>
      </c>
      <c r="AN191" s="5">
        <f t="shared" si="79"/>
        <v>0</v>
      </c>
      <c r="AO191" s="5">
        <f t="shared" si="80"/>
        <v>0</v>
      </c>
      <c r="AP191" s="5">
        <f t="shared" si="81"/>
        <v>0</v>
      </c>
      <c r="AQ191" s="5">
        <f t="shared" si="82"/>
        <v>0</v>
      </c>
      <c r="AR191" s="5">
        <f t="shared" si="83"/>
        <v>0</v>
      </c>
      <c r="AS191" s="5">
        <f t="shared" si="84"/>
        <v>0</v>
      </c>
      <c r="AT191" s="5">
        <f t="shared" si="85"/>
        <v>0</v>
      </c>
      <c r="AV191" s="5"/>
      <c r="AX191" s="5">
        <f t="shared" si="86"/>
        <v>0</v>
      </c>
      <c r="AY191" s="5">
        <f t="shared" si="87"/>
        <v>0</v>
      </c>
      <c r="AZ191" s="5">
        <f t="shared" si="88"/>
        <v>0</v>
      </c>
      <c r="BA191" s="5">
        <f t="shared" si="89"/>
        <v>0</v>
      </c>
      <c r="BB191" s="5">
        <f t="shared" si="90"/>
        <v>0</v>
      </c>
      <c r="BC191" s="5">
        <f t="shared" si="91"/>
        <v>0</v>
      </c>
      <c r="BD191" s="5">
        <f t="shared" si="92"/>
        <v>0</v>
      </c>
      <c r="BE191" s="5">
        <f t="shared" si="93"/>
        <v>0</v>
      </c>
      <c r="BF191" s="5"/>
      <c r="BI191">
        <f>IF(Förbrukning!F190="",Förbrukning!E190,0)/IF(Förbrukning!$B$3=Listor!$B$5,F191,1)</f>
        <v>0</v>
      </c>
      <c r="BJ191">
        <f>Förbrukning!F190/IF(Förbrukning!$B$3=Listor!$B$5,F191,1)</f>
        <v>0</v>
      </c>
      <c r="BL191">
        <f t="shared" si="94"/>
        <v>4</v>
      </c>
      <c r="BM191">
        <f t="shared" si="100"/>
        <v>2</v>
      </c>
      <c r="BN191" s="5">
        <f>Indata!$B$6</f>
        <v>0</v>
      </c>
    </row>
    <row r="192" spans="4:66" x14ac:dyDescent="0.2">
      <c r="D192" s="4">
        <f t="shared" si="101"/>
        <v>46483</v>
      </c>
      <c r="E192" s="62">
        <f t="shared" si="95"/>
        <v>0</v>
      </c>
      <c r="F192">
        <f>24+SUMIFS(Listor!$C$22:$C$23,Listor!$B$22:$B$23,Uttag!D192)</f>
        <v>24</v>
      </c>
      <c r="G192" s="5">
        <f t="shared" si="96"/>
        <v>0</v>
      </c>
      <c r="I192" s="206">
        <f>Förbrukning!H191</f>
        <v>0</v>
      </c>
      <c r="J192" s="93"/>
      <c r="K192" s="132"/>
      <c r="L192" s="133"/>
      <c r="N192" s="5">
        <f t="shared" si="68"/>
        <v>0</v>
      </c>
      <c r="P192" s="5">
        <f>I192*SUMIFS(Priser!$L$3:$L$14,Priser!$A$3:$A$14,BL192)</f>
        <v>0</v>
      </c>
      <c r="Q192" s="5">
        <f t="shared" si="69"/>
        <v>0</v>
      </c>
      <c r="R192" s="5"/>
      <c r="U192" s="5">
        <f t="shared" si="70"/>
        <v>0</v>
      </c>
      <c r="V192" s="5">
        <f t="shared" si="97"/>
        <v>0</v>
      </c>
      <c r="W192" s="5">
        <f t="shared" si="71"/>
        <v>0</v>
      </c>
      <c r="X192" s="5">
        <f t="shared" si="98"/>
        <v>0</v>
      </c>
      <c r="Y192" s="5">
        <f>IF(X192&gt;=Priser!$N$6,Priser!$O$6,IF(X192&gt;=Priser!$N$5,Priser!$O$5,IF(X192&gt;=Priser!$N$4,Priser!$O$4,Priser!$O$3)))</f>
        <v>0</v>
      </c>
      <c r="Z192" s="5">
        <f>Y192*SUMIFS(Priser!$L$3:$L$14,Priser!$A$3:$A$14,$BL192)*V192</f>
        <v>0</v>
      </c>
      <c r="AA192" s="5">
        <f t="shared" si="99"/>
        <v>0</v>
      </c>
      <c r="AB192" s="5">
        <f>IF(AA192&gt;=Priser!$P$6,Priser!$Q$6,IF(AA192&gt;=Priser!$P$5,Priser!$Q$5,IF(AA192&gt;=Priser!$P$4,Priser!$Q$4,Priser!$Q$3)))</f>
        <v>0</v>
      </c>
      <c r="AC192" s="5">
        <f>AB192*SUMIFS(Priser!$L$3:$L$14,Priser!$A$3:$A$14,$BL192)*W192</f>
        <v>0</v>
      </c>
      <c r="AE192" s="5"/>
      <c r="AG192" s="5">
        <f t="shared" si="72"/>
        <v>0</v>
      </c>
      <c r="AH192" s="5">
        <f t="shared" si="73"/>
        <v>0</v>
      </c>
      <c r="AI192" s="5">
        <f t="shared" si="74"/>
        <v>0</v>
      </c>
      <c r="AJ192" s="5">
        <f t="shared" si="75"/>
        <v>0</v>
      </c>
      <c r="AK192" s="5">
        <f t="shared" si="76"/>
        <v>0</v>
      </c>
      <c r="AL192" s="5">
        <f t="shared" si="77"/>
        <v>0</v>
      </c>
      <c r="AM192" s="5">
        <f t="shared" si="78"/>
        <v>0</v>
      </c>
      <c r="AN192" s="5">
        <f t="shared" si="79"/>
        <v>0</v>
      </c>
      <c r="AO192" s="5">
        <f t="shared" si="80"/>
        <v>0</v>
      </c>
      <c r="AP192" s="5">
        <f t="shared" si="81"/>
        <v>0</v>
      </c>
      <c r="AQ192" s="5">
        <f t="shared" si="82"/>
        <v>0</v>
      </c>
      <c r="AR192" s="5">
        <f t="shared" si="83"/>
        <v>0</v>
      </c>
      <c r="AS192" s="5">
        <f t="shared" si="84"/>
        <v>0</v>
      </c>
      <c r="AT192" s="5">
        <f t="shared" si="85"/>
        <v>0</v>
      </c>
      <c r="AV192" s="5"/>
      <c r="AX192" s="5">
        <f t="shared" si="86"/>
        <v>0</v>
      </c>
      <c r="AY192" s="5">
        <f t="shared" si="87"/>
        <v>0</v>
      </c>
      <c r="AZ192" s="5">
        <f t="shared" si="88"/>
        <v>0</v>
      </c>
      <c r="BA192" s="5">
        <f t="shared" si="89"/>
        <v>0</v>
      </c>
      <c r="BB192" s="5">
        <f t="shared" si="90"/>
        <v>0</v>
      </c>
      <c r="BC192" s="5">
        <f t="shared" si="91"/>
        <v>0</v>
      </c>
      <c r="BD192" s="5">
        <f t="shared" si="92"/>
        <v>0</v>
      </c>
      <c r="BE192" s="5">
        <f t="shared" si="93"/>
        <v>0</v>
      </c>
      <c r="BF192" s="5"/>
      <c r="BI192">
        <f>IF(Förbrukning!F191="",Förbrukning!E191,0)/IF(Förbrukning!$B$3=Listor!$B$5,F192,1)</f>
        <v>0</v>
      </c>
      <c r="BJ192">
        <f>Förbrukning!F191/IF(Förbrukning!$B$3=Listor!$B$5,F192,1)</f>
        <v>0</v>
      </c>
      <c r="BL192">
        <f t="shared" si="94"/>
        <v>4</v>
      </c>
      <c r="BM192">
        <f t="shared" si="100"/>
        <v>2</v>
      </c>
      <c r="BN192" s="5">
        <f>Indata!$B$6</f>
        <v>0</v>
      </c>
    </row>
    <row r="193" spans="4:66" x14ac:dyDescent="0.2">
      <c r="D193" s="4">
        <f t="shared" si="101"/>
        <v>46484</v>
      </c>
      <c r="E193" s="62">
        <f t="shared" si="95"/>
        <v>0</v>
      </c>
      <c r="F193">
        <f>24+SUMIFS(Listor!$C$22:$C$23,Listor!$B$22:$B$23,Uttag!D193)</f>
        <v>24</v>
      </c>
      <c r="G193" s="5">
        <f t="shared" si="96"/>
        <v>0</v>
      </c>
      <c r="I193" s="206">
        <f>Förbrukning!H192</f>
        <v>0</v>
      </c>
      <c r="J193" s="93"/>
      <c r="K193" s="132"/>
      <c r="L193" s="133"/>
      <c r="N193" s="5">
        <f t="shared" si="68"/>
        <v>0</v>
      </c>
      <c r="P193" s="5">
        <f>I193*SUMIFS(Priser!$L$3:$L$14,Priser!$A$3:$A$14,BL193)</f>
        <v>0</v>
      </c>
      <c r="Q193" s="5">
        <f t="shared" si="69"/>
        <v>0</v>
      </c>
      <c r="R193" s="5"/>
      <c r="U193" s="5">
        <f t="shared" si="70"/>
        <v>0</v>
      </c>
      <c r="V193" s="5">
        <f t="shared" si="97"/>
        <v>0</v>
      </c>
      <c r="W193" s="5">
        <f t="shared" si="71"/>
        <v>0</v>
      </c>
      <c r="X193" s="5">
        <f t="shared" si="98"/>
        <v>0</v>
      </c>
      <c r="Y193" s="5">
        <f>IF(X193&gt;=Priser!$N$6,Priser!$O$6,IF(X193&gt;=Priser!$N$5,Priser!$O$5,IF(X193&gt;=Priser!$N$4,Priser!$O$4,Priser!$O$3)))</f>
        <v>0</v>
      </c>
      <c r="Z193" s="5">
        <f>Y193*SUMIFS(Priser!$L$3:$L$14,Priser!$A$3:$A$14,$BL193)*V193</f>
        <v>0</v>
      </c>
      <c r="AA193" s="5">
        <f t="shared" si="99"/>
        <v>0</v>
      </c>
      <c r="AB193" s="5">
        <f>IF(AA193&gt;=Priser!$P$6,Priser!$Q$6,IF(AA193&gt;=Priser!$P$5,Priser!$Q$5,IF(AA193&gt;=Priser!$P$4,Priser!$Q$4,Priser!$Q$3)))</f>
        <v>0</v>
      </c>
      <c r="AC193" s="5">
        <f>AB193*SUMIFS(Priser!$L$3:$L$14,Priser!$A$3:$A$14,$BL193)*W193</f>
        <v>0</v>
      </c>
      <c r="AE193" s="5"/>
      <c r="AG193" s="5">
        <f t="shared" si="72"/>
        <v>0</v>
      </c>
      <c r="AH193" s="5">
        <f t="shared" si="73"/>
        <v>0</v>
      </c>
      <c r="AI193" s="5">
        <f t="shared" si="74"/>
        <v>0</v>
      </c>
      <c r="AJ193" s="5">
        <f t="shared" si="75"/>
        <v>0</v>
      </c>
      <c r="AK193" s="5">
        <f t="shared" si="76"/>
        <v>0</v>
      </c>
      <c r="AL193" s="5">
        <f t="shared" si="77"/>
        <v>0</v>
      </c>
      <c r="AM193" s="5">
        <f t="shared" si="78"/>
        <v>0</v>
      </c>
      <c r="AN193" s="5">
        <f t="shared" si="79"/>
        <v>0</v>
      </c>
      <c r="AO193" s="5">
        <f t="shared" si="80"/>
        <v>0</v>
      </c>
      <c r="AP193" s="5">
        <f t="shared" si="81"/>
        <v>0</v>
      </c>
      <c r="AQ193" s="5">
        <f t="shared" si="82"/>
        <v>0</v>
      </c>
      <c r="AR193" s="5">
        <f t="shared" si="83"/>
        <v>0</v>
      </c>
      <c r="AS193" s="5">
        <f t="shared" si="84"/>
        <v>0</v>
      </c>
      <c r="AT193" s="5">
        <f t="shared" si="85"/>
        <v>0</v>
      </c>
      <c r="AV193" s="5"/>
      <c r="AX193" s="5">
        <f t="shared" si="86"/>
        <v>0</v>
      </c>
      <c r="AY193" s="5">
        <f t="shared" si="87"/>
        <v>0</v>
      </c>
      <c r="AZ193" s="5">
        <f t="shared" si="88"/>
        <v>0</v>
      </c>
      <c r="BA193" s="5">
        <f t="shared" si="89"/>
        <v>0</v>
      </c>
      <c r="BB193" s="5">
        <f t="shared" si="90"/>
        <v>0</v>
      </c>
      <c r="BC193" s="5">
        <f t="shared" si="91"/>
        <v>0</v>
      </c>
      <c r="BD193" s="5">
        <f t="shared" si="92"/>
        <v>0</v>
      </c>
      <c r="BE193" s="5">
        <f t="shared" si="93"/>
        <v>0</v>
      </c>
      <c r="BF193" s="5"/>
      <c r="BI193">
        <f>IF(Förbrukning!F192="",Förbrukning!E192,0)/IF(Förbrukning!$B$3=Listor!$B$5,F193,1)</f>
        <v>0</v>
      </c>
      <c r="BJ193">
        <f>Förbrukning!F192/IF(Förbrukning!$B$3=Listor!$B$5,F193,1)</f>
        <v>0</v>
      </c>
      <c r="BL193">
        <f t="shared" si="94"/>
        <v>4</v>
      </c>
      <c r="BM193">
        <f t="shared" si="100"/>
        <v>2</v>
      </c>
      <c r="BN193" s="5">
        <f>Indata!$B$6</f>
        <v>0</v>
      </c>
    </row>
    <row r="194" spans="4:66" x14ac:dyDescent="0.2">
      <c r="D194" s="4">
        <f t="shared" si="101"/>
        <v>46485</v>
      </c>
      <c r="E194" s="62">
        <f t="shared" si="95"/>
        <v>0</v>
      </c>
      <c r="F194">
        <f>24+SUMIFS(Listor!$C$22:$C$23,Listor!$B$22:$B$23,Uttag!D194)</f>
        <v>24</v>
      </c>
      <c r="G194" s="5">
        <f t="shared" si="96"/>
        <v>0</v>
      </c>
      <c r="I194" s="206">
        <f>Förbrukning!H193</f>
        <v>0</v>
      </c>
      <c r="J194" s="93"/>
      <c r="K194" s="132"/>
      <c r="L194" s="133"/>
      <c r="N194" s="5">
        <f t="shared" si="68"/>
        <v>0</v>
      </c>
      <c r="P194" s="5">
        <f>I194*SUMIFS(Priser!$L$3:$L$14,Priser!$A$3:$A$14,BL194)</f>
        <v>0</v>
      </c>
      <c r="Q194" s="5">
        <f t="shared" si="69"/>
        <v>0</v>
      </c>
      <c r="R194" s="5"/>
      <c r="U194" s="5">
        <f t="shared" si="70"/>
        <v>0</v>
      </c>
      <c r="V194" s="5">
        <f t="shared" si="97"/>
        <v>0</v>
      </c>
      <c r="W194" s="5">
        <f t="shared" si="71"/>
        <v>0</v>
      </c>
      <c r="X194" s="5">
        <f t="shared" si="98"/>
        <v>0</v>
      </c>
      <c r="Y194" s="5">
        <f>IF(X194&gt;=Priser!$N$6,Priser!$O$6,IF(X194&gt;=Priser!$N$5,Priser!$O$5,IF(X194&gt;=Priser!$N$4,Priser!$O$4,Priser!$O$3)))</f>
        <v>0</v>
      </c>
      <c r="Z194" s="5">
        <f>Y194*SUMIFS(Priser!$L$3:$L$14,Priser!$A$3:$A$14,$BL194)*V194</f>
        <v>0</v>
      </c>
      <c r="AA194" s="5">
        <f t="shared" si="99"/>
        <v>0</v>
      </c>
      <c r="AB194" s="5">
        <f>IF(AA194&gt;=Priser!$P$6,Priser!$Q$6,IF(AA194&gt;=Priser!$P$5,Priser!$Q$5,IF(AA194&gt;=Priser!$P$4,Priser!$Q$4,Priser!$Q$3)))</f>
        <v>0</v>
      </c>
      <c r="AC194" s="5">
        <f>AB194*SUMIFS(Priser!$L$3:$L$14,Priser!$A$3:$A$14,$BL194)*W194</f>
        <v>0</v>
      </c>
      <c r="AE194" s="5"/>
      <c r="AG194" s="5">
        <f t="shared" si="72"/>
        <v>0</v>
      </c>
      <c r="AH194" s="5">
        <f t="shared" si="73"/>
        <v>0</v>
      </c>
      <c r="AI194" s="5">
        <f t="shared" si="74"/>
        <v>0</v>
      </c>
      <c r="AJ194" s="5">
        <f t="shared" si="75"/>
        <v>0</v>
      </c>
      <c r="AK194" s="5">
        <f t="shared" si="76"/>
        <v>0</v>
      </c>
      <c r="AL194" s="5">
        <f t="shared" si="77"/>
        <v>0</v>
      </c>
      <c r="AM194" s="5">
        <f t="shared" si="78"/>
        <v>0</v>
      </c>
      <c r="AN194" s="5">
        <f t="shared" si="79"/>
        <v>0</v>
      </c>
      <c r="AO194" s="5">
        <f t="shared" si="80"/>
        <v>0</v>
      </c>
      <c r="AP194" s="5">
        <f t="shared" si="81"/>
        <v>0</v>
      </c>
      <c r="AQ194" s="5">
        <f t="shared" si="82"/>
        <v>0</v>
      </c>
      <c r="AR194" s="5">
        <f t="shared" si="83"/>
        <v>0</v>
      </c>
      <c r="AS194" s="5">
        <f t="shared" si="84"/>
        <v>0</v>
      </c>
      <c r="AT194" s="5">
        <f t="shared" si="85"/>
        <v>0</v>
      </c>
      <c r="AV194" s="5"/>
      <c r="AX194" s="5">
        <f t="shared" si="86"/>
        <v>0</v>
      </c>
      <c r="AY194" s="5">
        <f t="shared" si="87"/>
        <v>0</v>
      </c>
      <c r="AZ194" s="5">
        <f t="shared" si="88"/>
        <v>0</v>
      </c>
      <c r="BA194" s="5">
        <f t="shared" si="89"/>
        <v>0</v>
      </c>
      <c r="BB194" s="5">
        <f t="shared" si="90"/>
        <v>0</v>
      </c>
      <c r="BC194" s="5">
        <f t="shared" si="91"/>
        <v>0</v>
      </c>
      <c r="BD194" s="5">
        <f t="shared" si="92"/>
        <v>0</v>
      </c>
      <c r="BE194" s="5">
        <f t="shared" si="93"/>
        <v>0</v>
      </c>
      <c r="BF194" s="5"/>
      <c r="BI194">
        <f>IF(Förbrukning!F193="",Förbrukning!E193,0)/IF(Förbrukning!$B$3=Listor!$B$5,F194,1)</f>
        <v>0</v>
      </c>
      <c r="BJ194">
        <f>Förbrukning!F193/IF(Förbrukning!$B$3=Listor!$B$5,F194,1)</f>
        <v>0</v>
      </c>
      <c r="BL194">
        <f t="shared" si="94"/>
        <v>4</v>
      </c>
      <c r="BM194">
        <f t="shared" si="100"/>
        <v>2</v>
      </c>
      <c r="BN194" s="5">
        <f>Indata!$B$6</f>
        <v>0</v>
      </c>
    </row>
    <row r="195" spans="4:66" x14ac:dyDescent="0.2">
      <c r="D195" s="4">
        <f t="shared" si="101"/>
        <v>46486</v>
      </c>
      <c r="E195" s="62">
        <f t="shared" si="95"/>
        <v>0</v>
      </c>
      <c r="F195">
        <f>24+SUMIFS(Listor!$C$22:$C$23,Listor!$B$22:$B$23,Uttag!D195)</f>
        <v>24</v>
      </c>
      <c r="G195" s="5">
        <f t="shared" si="96"/>
        <v>0</v>
      </c>
      <c r="I195" s="206">
        <f>Förbrukning!H194</f>
        <v>0</v>
      </c>
      <c r="J195" s="93"/>
      <c r="K195" s="132"/>
      <c r="L195" s="133"/>
      <c r="N195" s="5">
        <f t="shared" si="68"/>
        <v>0</v>
      </c>
      <c r="P195" s="5">
        <f>I195*SUMIFS(Priser!$L$3:$L$14,Priser!$A$3:$A$14,BL195)</f>
        <v>0</v>
      </c>
      <c r="Q195" s="5">
        <f t="shared" si="69"/>
        <v>0</v>
      </c>
      <c r="R195" s="5"/>
      <c r="U195" s="5">
        <f t="shared" si="70"/>
        <v>0</v>
      </c>
      <c r="V195" s="5">
        <f t="shared" si="97"/>
        <v>0</v>
      </c>
      <c r="W195" s="5">
        <f t="shared" si="71"/>
        <v>0</v>
      </c>
      <c r="X195" s="5">
        <f t="shared" si="98"/>
        <v>0</v>
      </c>
      <c r="Y195" s="5">
        <f>IF(X195&gt;=Priser!$N$6,Priser!$O$6,IF(X195&gt;=Priser!$N$5,Priser!$O$5,IF(X195&gt;=Priser!$N$4,Priser!$O$4,Priser!$O$3)))</f>
        <v>0</v>
      </c>
      <c r="Z195" s="5">
        <f>Y195*SUMIFS(Priser!$L$3:$L$14,Priser!$A$3:$A$14,$BL195)*V195</f>
        <v>0</v>
      </c>
      <c r="AA195" s="5">
        <f t="shared" si="99"/>
        <v>0</v>
      </c>
      <c r="AB195" s="5">
        <f>IF(AA195&gt;=Priser!$P$6,Priser!$Q$6,IF(AA195&gt;=Priser!$P$5,Priser!$Q$5,IF(AA195&gt;=Priser!$P$4,Priser!$Q$4,Priser!$Q$3)))</f>
        <v>0</v>
      </c>
      <c r="AC195" s="5">
        <f>AB195*SUMIFS(Priser!$L$3:$L$14,Priser!$A$3:$A$14,$BL195)*W195</f>
        <v>0</v>
      </c>
      <c r="AE195" s="5"/>
      <c r="AG195" s="5">
        <f t="shared" si="72"/>
        <v>0</v>
      </c>
      <c r="AH195" s="5">
        <f t="shared" si="73"/>
        <v>0</v>
      </c>
      <c r="AI195" s="5">
        <f t="shared" si="74"/>
        <v>0</v>
      </c>
      <c r="AJ195" s="5">
        <f t="shared" si="75"/>
        <v>0</v>
      </c>
      <c r="AK195" s="5">
        <f t="shared" si="76"/>
        <v>0</v>
      </c>
      <c r="AL195" s="5">
        <f t="shared" si="77"/>
        <v>0</v>
      </c>
      <c r="AM195" s="5">
        <f t="shared" si="78"/>
        <v>0</v>
      </c>
      <c r="AN195" s="5">
        <f t="shared" si="79"/>
        <v>0</v>
      </c>
      <c r="AO195" s="5">
        <f t="shared" si="80"/>
        <v>0</v>
      </c>
      <c r="AP195" s="5">
        <f t="shared" si="81"/>
        <v>0</v>
      </c>
      <c r="AQ195" s="5">
        <f t="shared" si="82"/>
        <v>0</v>
      </c>
      <c r="AR195" s="5">
        <f t="shared" si="83"/>
        <v>0</v>
      </c>
      <c r="AS195" s="5">
        <f t="shared" si="84"/>
        <v>0</v>
      </c>
      <c r="AT195" s="5">
        <f t="shared" si="85"/>
        <v>0</v>
      </c>
      <c r="AV195" s="5"/>
      <c r="AX195" s="5">
        <f t="shared" si="86"/>
        <v>0</v>
      </c>
      <c r="AY195" s="5">
        <f t="shared" si="87"/>
        <v>0</v>
      </c>
      <c r="AZ195" s="5">
        <f t="shared" si="88"/>
        <v>0</v>
      </c>
      <c r="BA195" s="5">
        <f t="shared" si="89"/>
        <v>0</v>
      </c>
      <c r="BB195" s="5">
        <f t="shared" si="90"/>
        <v>0</v>
      </c>
      <c r="BC195" s="5">
        <f t="shared" si="91"/>
        <v>0</v>
      </c>
      <c r="BD195" s="5">
        <f t="shared" si="92"/>
        <v>0</v>
      </c>
      <c r="BE195" s="5">
        <f t="shared" si="93"/>
        <v>0</v>
      </c>
      <c r="BF195" s="5"/>
      <c r="BI195">
        <f>IF(Förbrukning!F194="",Förbrukning!E194,0)/IF(Förbrukning!$B$3=Listor!$B$5,F195,1)</f>
        <v>0</v>
      </c>
      <c r="BJ195">
        <f>Förbrukning!F194/IF(Förbrukning!$B$3=Listor!$B$5,F195,1)</f>
        <v>0</v>
      </c>
      <c r="BL195">
        <f t="shared" si="94"/>
        <v>4</v>
      </c>
      <c r="BM195">
        <f t="shared" si="100"/>
        <v>2</v>
      </c>
      <c r="BN195" s="5">
        <f>Indata!$B$6</f>
        <v>0</v>
      </c>
    </row>
    <row r="196" spans="4:66" x14ac:dyDescent="0.2">
      <c r="D196" s="4">
        <f t="shared" si="101"/>
        <v>46487</v>
      </c>
      <c r="E196" s="62">
        <f t="shared" si="95"/>
        <v>0</v>
      </c>
      <c r="F196">
        <f>24+SUMIFS(Listor!$C$22:$C$23,Listor!$B$22:$B$23,Uttag!D196)</f>
        <v>24</v>
      </c>
      <c r="G196" s="5">
        <f t="shared" si="96"/>
        <v>0</v>
      </c>
      <c r="I196" s="206">
        <f>Förbrukning!H195</f>
        <v>0</v>
      </c>
      <c r="J196" s="93"/>
      <c r="K196" s="132"/>
      <c r="L196" s="133"/>
      <c r="N196" s="5">
        <f t="shared" ref="N196:N259" si="102">BE196</f>
        <v>0</v>
      </c>
      <c r="P196" s="5">
        <f>I196*SUMIFS(Priser!$L$3:$L$14,Priser!$A$3:$A$14,BL196)</f>
        <v>0</v>
      </c>
      <c r="Q196" s="5">
        <f t="shared" si="69"/>
        <v>0</v>
      </c>
      <c r="R196" s="5"/>
      <c r="U196" s="5">
        <f t="shared" si="70"/>
        <v>0</v>
      </c>
      <c r="V196" s="5">
        <f t="shared" si="97"/>
        <v>0</v>
      </c>
      <c r="W196" s="5">
        <f t="shared" si="71"/>
        <v>0</v>
      </c>
      <c r="X196" s="5">
        <f t="shared" si="98"/>
        <v>0</v>
      </c>
      <c r="Y196" s="5">
        <f>IF(X196&gt;=Priser!$N$6,Priser!$O$6,IF(X196&gt;=Priser!$N$5,Priser!$O$5,IF(X196&gt;=Priser!$N$4,Priser!$O$4,Priser!$O$3)))</f>
        <v>0</v>
      </c>
      <c r="Z196" s="5">
        <f>Y196*SUMIFS(Priser!$L$3:$L$14,Priser!$A$3:$A$14,$BL196)*V196</f>
        <v>0</v>
      </c>
      <c r="AA196" s="5">
        <f t="shared" si="99"/>
        <v>0</v>
      </c>
      <c r="AB196" s="5">
        <f>IF(AA196&gt;=Priser!$P$6,Priser!$Q$6,IF(AA196&gt;=Priser!$P$5,Priser!$Q$5,IF(AA196&gt;=Priser!$P$4,Priser!$Q$4,Priser!$Q$3)))</f>
        <v>0</v>
      </c>
      <c r="AC196" s="5">
        <f>AB196*SUMIFS(Priser!$L$3:$L$14,Priser!$A$3:$A$14,$BL196)*W196</f>
        <v>0</v>
      </c>
      <c r="AE196" s="5"/>
      <c r="AG196" s="5">
        <f t="shared" si="72"/>
        <v>0</v>
      </c>
      <c r="AH196" s="5">
        <f t="shared" si="73"/>
        <v>0</v>
      </c>
      <c r="AI196" s="5">
        <f t="shared" si="74"/>
        <v>0</v>
      </c>
      <c r="AJ196" s="5">
        <f t="shared" si="75"/>
        <v>0</v>
      </c>
      <c r="AK196" s="5">
        <f t="shared" si="76"/>
        <v>0</v>
      </c>
      <c r="AL196" s="5">
        <f t="shared" si="77"/>
        <v>0</v>
      </c>
      <c r="AM196" s="5">
        <f t="shared" si="78"/>
        <v>0</v>
      </c>
      <c r="AN196" s="5">
        <f t="shared" si="79"/>
        <v>0</v>
      </c>
      <c r="AO196" s="5">
        <f t="shared" si="80"/>
        <v>0</v>
      </c>
      <c r="AP196" s="5">
        <f t="shared" si="81"/>
        <v>0</v>
      </c>
      <c r="AQ196" s="5">
        <f t="shared" si="82"/>
        <v>0</v>
      </c>
      <c r="AR196" s="5">
        <f t="shared" si="83"/>
        <v>0</v>
      </c>
      <c r="AS196" s="5">
        <f t="shared" si="84"/>
        <v>0</v>
      </c>
      <c r="AT196" s="5">
        <f t="shared" si="85"/>
        <v>0</v>
      </c>
      <c r="AV196" s="5"/>
      <c r="AX196" s="5">
        <f t="shared" si="86"/>
        <v>0</v>
      </c>
      <c r="AY196" s="5">
        <f t="shared" si="87"/>
        <v>0</v>
      </c>
      <c r="AZ196" s="5">
        <f t="shared" si="88"/>
        <v>0</v>
      </c>
      <c r="BA196" s="5">
        <f t="shared" si="89"/>
        <v>0</v>
      </c>
      <c r="BB196" s="5">
        <f t="shared" si="90"/>
        <v>0</v>
      </c>
      <c r="BC196" s="5">
        <f t="shared" si="91"/>
        <v>0</v>
      </c>
      <c r="BD196" s="5">
        <f t="shared" si="92"/>
        <v>0</v>
      </c>
      <c r="BE196" s="5">
        <f t="shared" si="93"/>
        <v>0</v>
      </c>
      <c r="BF196" s="5"/>
      <c r="BI196">
        <f>IF(Förbrukning!F195="",Förbrukning!E195,0)/IF(Förbrukning!$B$3=Listor!$B$5,F196,1)</f>
        <v>0</v>
      </c>
      <c r="BJ196">
        <f>Förbrukning!F195/IF(Förbrukning!$B$3=Listor!$B$5,F196,1)</f>
        <v>0</v>
      </c>
      <c r="BL196">
        <f t="shared" si="94"/>
        <v>4</v>
      </c>
      <c r="BM196">
        <f t="shared" si="100"/>
        <v>2</v>
      </c>
      <c r="BN196" s="5">
        <f>Indata!$B$6</f>
        <v>0</v>
      </c>
    </row>
    <row r="197" spans="4:66" x14ac:dyDescent="0.2">
      <c r="D197" s="4">
        <f t="shared" si="101"/>
        <v>46488</v>
      </c>
      <c r="E197" s="62">
        <f t="shared" si="95"/>
        <v>0</v>
      </c>
      <c r="F197">
        <f>24+SUMIFS(Listor!$C$22:$C$23,Listor!$B$22:$B$23,Uttag!D197)</f>
        <v>24</v>
      </c>
      <c r="G197" s="5">
        <f t="shared" si="96"/>
        <v>0</v>
      </c>
      <c r="I197" s="206">
        <f>Förbrukning!H196</f>
        <v>0</v>
      </c>
      <c r="J197" s="93"/>
      <c r="K197" s="132"/>
      <c r="L197" s="133"/>
      <c r="N197" s="5">
        <f t="shared" si="102"/>
        <v>0</v>
      </c>
      <c r="P197" s="5">
        <f>I197*SUMIFS(Priser!$L$3:$L$14,Priser!$A$3:$A$14,BL197)</f>
        <v>0</v>
      </c>
      <c r="Q197" s="5">
        <f t="shared" ref="Q197:Q260" si="103">Z197+AC197</f>
        <v>0</v>
      </c>
      <c r="R197" s="5"/>
      <c r="U197" s="5">
        <f t="shared" ref="U197:U260" si="104">MAX(G197-BE197,0)</f>
        <v>0</v>
      </c>
      <c r="V197" s="5">
        <f t="shared" ref="V197:V215" si="105">U197-W197</f>
        <v>0</v>
      </c>
      <c r="W197" s="5">
        <f t="shared" ref="W197:W260" si="106">MAX(G197-BN197,0)</f>
        <v>0</v>
      </c>
      <c r="X197" s="5">
        <f t="shared" si="98"/>
        <v>0</v>
      </c>
      <c r="Y197" s="5">
        <f>IF(X197&gt;=Priser!$N$6,Priser!$O$6,IF(X197&gt;=Priser!$N$5,Priser!$O$5,IF(X197&gt;=Priser!$N$4,Priser!$O$4,Priser!$O$3)))</f>
        <v>0</v>
      </c>
      <c r="Z197" s="5">
        <f>Y197*SUMIFS(Priser!$L$3:$L$14,Priser!$A$3:$A$14,$BL197)*V197</f>
        <v>0</v>
      </c>
      <c r="AA197" s="5">
        <f t="shared" si="99"/>
        <v>0</v>
      </c>
      <c r="AB197" s="5">
        <f>IF(AA197&gt;=Priser!$P$6,Priser!$Q$6,IF(AA197&gt;=Priser!$P$5,Priser!$Q$5,IF(AA197&gt;=Priser!$P$4,Priser!$Q$4,Priser!$Q$3)))</f>
        <v>0</v>
      </c>
      <c r="AC197" s="5">
        <f>AB197*SUMIFS(Priser!$L$3:$L$14,Priser!$A$3:$A$14,$BL197)*W197</f>
        <v>0</v>
      </c>
      <c r="AE197" s="5"/>
      <c r="AG197" s="5">
        <f t="shared" ref="AG197:AG260" si="107">IF(AND((K197-SUM(AH197:AM197)&gt;0),(AN197-(K197-SUM(AH197:AM197))&gt;0)),K197-SUM(AH197:AM197),IF((K197-SUM(AH197:AM197))&gt;0,AN197,0))</f>
        <v>0</v>
      </c>
      <c r="AH197" s="5">
        <f t="shared" ref="AH197:AH260" si="108">IF(AND((K197-SUM(AI197:AM197)&gt;0),(AO197-(K197-SUM(AI197:AM197))&gt;0)),K197-SUM(AI197:AM197),IF((K197-SUM(AI197:AM197))&gt;0,AO197,0))</f>
        <v>0</v>
      </c>
      <c r="AI197" s="5">
        <f t="shared" ref="AI197:AI260" si="109">IF(AND((K197-SUM(AJ197:AM197)&gt;0),(AP197-(K197-SUM(AJ197:AM197))&gt;0)),K197-SUM(AJ197:AM197),IF((K197-SUM(AJ197:AM197))&gt;0,AP197,0))</f>
        <v>0</v>
      </c>
      <c r="AJ197" s="5">
        <f t="shared" ref="AJ197:AJ260" si="110">IF(AND((K197-SUM(AK197:AM197)&gt;0),(AQ197-(K197-SUM(AK197:AM197))&gt;0)),K197-SUM(AK197:AM197),IF((K197-SUM(AK197:AM197))&gt;0,AQ197,0))</f>
        <v>0</v>
      </c>
      <c r="AK197" s="5">
        <f t="shared" ref="AK197:AK260" si="111">IF(AND((K197-SUM(AL197:AM197)&gt;0),(AR197-(K197-SUM(AL197:AM197))&gt;0)),K197-SUM(AL197:AM197),IF((K197-SUM(AL197:AM197))&gt;0,AR197,0))</f>
        <v>0</v>
      </c>
      <c r="AL197" s="5">
        <f t="shared" ref="AL197:AL260" si="112">IF(AND((K197-AM197)&gt;0,(AS197-(K197-AM197))&gt;0),(K197-AM197),IF((K197-AM197)&gt;0,AS197,0))</f>
        <v>0</v>
      </c>
      <c r="AM197" s="5">
        <f t="shared" ref="AM197:AM260" si="113">IF(AND(I197&gt;0,(I197-K197)&gt;0),K197,I197)</f>
        <v>0</v>
      </c>
      <c r="AN197" s="5">
        <f t="shared" ref="AN197:AN260" si="114">B$8</f>
        <v>0</v>
      </c>
      <c r="AO197" s="5">
        <f t="shared" ref="AO197:AO260" si="115">IF(OR(BL197=10,BL197=11,BL197=12,BL197=1,BL197=2,BL197=3,BL197=4),B$9,$B$12)</f>
        <v>0</v>
      </c>
      <c r="AP197" s="5">
        <f t="shared" ref="AP197:AP260" si="116">IF(OR(BL197=11,BL197=12,BL197=1,BL197=2,BL197=3),B$10,)</f>
        <v>0</v>
      </c>
      <c r="AQ197" s="5">
        <f t="shared" ref="AQ197:AQ260" si="117">IF(OR(BL197=12,BL197=1,BL197=2),B$11,)</f>
        <v>0</v>
      </c>
      <c r="AR197" s="5">
        <f t="shared" ref="AR197:AR260" si="118">SUMIFS($B$13:$B$16,$C$13:$C$16,BM197)</f>
        <v>0</v>
      </c>
      <c r="AS197" s="5">
        <f t="shared" ref="AS197:AS260" si="119">SUMIFS($B$18:$B$29,$C$18:$C$29,BL197)</f>
        <v>0</v>
      </c>
      <c r="AT197" s="5">
        <f t="shared" ref="AT197:AT260" si="120">L197+I197</f>
        <v>0</v>
      </c>
      <c r="AV197" s="5"/>
      <c r="AX197" s="5">
        <f t="shared" ref="AX197:AX260" si="121">MAX(AN197-AG197,0)</f>
        <v>0</v>
      </c>
      <c r="AY197" s="5">
        <f t="shared" ref="AY197:AY260" si="122">MAX(AO197-AH197,0)</f>
        <v>0</v>
      </c>
      <c r="AZ197" s="5">
        <f t="shared" ref="AZ197:AZ260" si="123">MAX(AP197-AI197,0)</f>
        <v>0</v>
      </c>
      <c r="BA197" s="5">
        <f t="shared" ref="BA197:BA260" si="124">MAX(AQ197-AJ197,0)</f>
        <v>0</v>
      </c>
      <c r="BB197" s="5">
        <f t="shared" ref="BB197:BB260" si="125">MAX(AR197-AK197,0)</f>
        <v>0</v>
      </c>
      <c r="BC197" s="5">
        <f t="shared" ref="BC197:BC260" si="126">MAX(AS197-AL197,0)</f>
        <v>0</v>
      </c>
      <c r="BD197" s="5">
        <f t="shared" ref="BD197:BD260" si="127">MAX(AT197-AM197,0)</f>
        <v>0</v>
      </c>
      <c r="BE197" s="5">
        <f t="shared" ref="BE197:BE260" si="128">SUM(AX197:BD197)</f>
        <v>0</v>
      </c>
      <c r="BF197" s="5"/>
      <c r="BI197">
        <f>IF(Förbrukning!F196="",Förbrukning!E196,0)/IF(Förbrukning!$B$3=Listor!$B$5,F197,1)</f>
        <v>0</v>
      </c>
      <c r="BJ197">
        <f>Förbrukning!F196/IF(Förbrukning!$B$3=Listor!$B$5,F197,1)</f>
        <v>0</v>
      </c>
      <c r="BL197">
        <f t="shared" ref="BL197:BL260" si="129">MONTH(D197)</f>
        <v>4</v>
      </c>
      <c r="BM197">
        <f t="shared" si="100"/>
        <v>2</v>
      </c>
      <c r="BN197" s="5">
        <f>Indata!$B$6</f>
        <v>0</v>
      </c>
    </row>
    <row r="198" spans="4:66" x14ac:dyDescent="0.2">
      <c r="D198" s="4">
        <f t="shared" si="101"/>
        <v>46489</v>
      </c>
      <c r="E198" s="62">
        <f t="shared" ref="E198:E261" si="130">F198*G198</f>
        <v>0</v>
      </c>
      <c r="F198">
        <f>24+SUMIFS(Listor!$C$22:$C$23,Listor!$B$22:$B$23,Uttag!D198)</f>
        <v>24</v>
      </c>
      <c r="G198" s="5">
        <f t="shared" ref="G198:G261" si="131">SUM(BI198:BJ198)</f>
        <v>0</v>
      </c>
      <c r="I198" s="206">
        <f>Förbrukning!H197</f>
        <v>0</v>
      </c>
      <c r="J198" s="93"/>
      <c r="K198" s="132"/>
      <c r="L198" s="133"/>
      <c r="N198" s="5">
        <f t="shared" si="102"/>
        <v>0</v>
      </c>
      <c r="P198" s="5">
        <f>I198*SUMIFS(Priser!$L$3:$L$14,Priser!$A$3:$A$14,BL198)</f>
        <v>0</v>
      </c>
      <c r="Q198" s="5">
        <f t="shared" si="103"/>
        <v>0</v>
      </c>
      <c r="R198" s="5"/>
      <c r="U198" s="5">
        <f t="shared" si="104"/>
        <v>0</v>
      </c>
      <c r="V198" s="5">
        <f t="shared" si="105"/>
        <v>0</v>
      </c>
      <c r="W198" s="5">
        <f t="shared" si="106"/>
        <v>0</v>
      </c>
      <c r="X198" s="5">
        <f t="shared" ref="X198:X261" si="132">COUNTIFS(V198,"&gt;0")+IF(BL198=BL197,X197,0)</f>
        <v>0</v>
      </c>
      <c r="Y198" s="5">
        <f>IF(X198&gt;=Priser!$N$6,Priser!$O$6,IF(X198&gt;=Priser!$N$5,Priser!$O$5,IF(X198&gt;=Priser!$N$4,Priser!$O$4,Priser!$O$3)))</f>
        <v>0</v>
      </c>
      <c r="Z198" s="5">
        <f>Y198*SUMIFS(Priser!$L$3:$L$14,Priser!$A$3:$A$14,$BL198)*V198</f>
        <v>0</v>
      </c>
      <c r="AA198" s="5">
        <f t="shared" ref="AA198:AA261" si="133">COUNTIFS(W198,"&gt;0")+IF(BL198=BL197,AA197,0)</f>
        <v>0</v>
      </c>
      <c r="AB198" s="5">
        <f>IF(AA198&gt;=Priser!$P$6,Priser!$Q$6,IF(AA198&gt;=Priser!$P$5,Priser!$Q$5,IF(AA198&gt;=Priser!$P$4,Priser!$Q$4,Priser!$Q$3)))</f>
        <v>0</v>
      </c>
      <c r="AC198" s="5">
        <f>AB198*SUMIFS(Priser!$L$3:$L$14,Priser!$A$3:$A$14,$BL198)*W198</f>
        <v>0</v>
      </c>
      <c r="AE198" s="5"/>
      <c r="AG198" s="5">
        <f t="shared" si="107"/>
        <v>0</v>
      </c>
      <c r="AH198" s="5">
        <f t="shared" si="108"/>
        <v>0</v>
      </c>
      <c r="AI198" s="5">
        <f t="shared" si="109"/>
        <v>0</v>
      </c>
      <c r="AJ198" s="5">
        <f t="shared" si="110"/>
        <v>0</v>
      </c>
      <c r="AK198" s="5">
        <f t="shared" si="111"/>
        <v>0</v>
      </c>
      <c r="AL198" s="5">
        <f t="shared" si="112"/>
        <v>0</v>
      </c>
      <c r="AM198" s="5">
        <f t="shared" si="113"/>
        <v>0</v>
      </c>
      <c r="AN198" s="5">
        <f t="shared" si="114"/>
        <v>0</v>
      </c>
      <c r="AO198" s="5">
        <f t="shared" si="115"/>
        <v>0</v>
      </c>
      <c r="AP198" s="5">
        <f t="shared" si="116"/>
        <v>0</v>
      </c>
      <c r="AQ198" s="5">
        <f t="shared" si="117"/>
        <v>0</v>
      </c>
      <c r="AR198" s="5">
        <f t="shared" si="118"/>
        <v>0</v>
      </c>
      <c r="AS198" s="5">
        <f t="shared" si="119"/>
        <v>0</v>
      </c>
      <c r="AT198" s="5">
        <f t="shared" si="120"/>
        <v>0</v>
      </c>
      <c r="AV198" s="5"/>
      <c r="AX198" s="5">
        <f t="shared" si="121"/>
        <v>0</v>
      </c>
      <c r="AY198" s="5">
        <f t="shared" si="122"/>
        <v>0</v>
      </c>
      <c r="AZ198" s="5">
        <f t="shared" si="123"/>
        <v>0</v>
      </c>
      <c r="BA198" s="5">
        <f t="shared" si="124"/>
        <v>0</v>
      </c>
      <c r="BB198" s="5">
        <f t="shared" si="125"/>
        <v>0</v>
      </c>
      <c r="BC198" s="5">
        <f t="shared" si="126"/>
        <v>0</v>
      </c>
      <c r="BD198" s="5">
        <f t="shared" si="127"/>
        <v>0</v>
      </c>
      <c r="BE198" s="5">
        <f t="shared" si="128"/>
        <v>0</v>
      </c>
      <c r="BF198" s="5"/>
      <c r="BI198">
        <f>IF(Förbrukning!F197="",Förbrukning!E197,0)/IF(Förbrukning!$B$3=Listor!$B$5,F198,1)</f>
        <v>0</v>
      </c>
      <c r="BJ198">
        <f>Förbrukning!F197/IF(Förbrukning!$B$3=Listor!$B$5,F198,1)</f>
        <v>0</v>
      </c>
      <c r="BL198">
        <f t="shared" si="129"/>
        <v>4</v>
      </c>
      <c r="BM198">
        <f t="shared" ref="BM198:BM261" si="134">ROUNDUP(BL198/3,0)</f>
        <v>2</v>
      </c>
      <c r="BN198" s="5">
        <f>Indata!$B$6</f>
        <v>0</v>
      </c>
    </row>
    <row r="199" spans="4:66" x14ac:dyDescent="0.2">
      <c r="D199" s="4">
        <f t="shared" ref="D199:D262" si="135">D198+1</f>
        <v>46490</v>
      </c>
      <c r="E199" s="62">
        <f t="shared" si="130"/>
        <v>0</v>
      </c>
      <c r="F199">
        <f>24+SUMIFS(Listor!$C$22:$C$23,Listor!$B$22:$B$23,Uttag!D199)</f>
        <v>24</v>
      </c>
      <c r="G199" s="5">
        <f t="shared" si="131"/>
        <v>0</v>
      </c>
      <c r="I199" s="206">
        <f>Förbrukning!H198</f>
        <v>0</v>
      </c>
      <c r="J199" s="93"/>
      <c r="K199" s="132"/>
      <c r="L199" s="133"/>
      <c r="N199" s="5">
        <f t="shared" si="102"/>
        <v>0</v>
      </c>
      <c r="P199" s="5">
        <f>I199*SUMIFS(Priser!$L$3:$L$14,Priser!$A$3:$A$14,BL199)</f>
        <v>0</v>
      </c>
      <c r="Q199" s="5">
        <f t="shared" si="103"/>
        <v>0</v>
      </c>
      <c r="R199" s="5"/>
      <c r="U199" s="5">
        <f t="shared" si="104"/>
        <v>0</v>
      </c>
      <c r="V199" s="5">
        <f t="shared" si="105"/>
        <v>0</v>
      </c>
      <c r="W199" s="5">
        <f t="shared" si="106"/>
        <v>0</v>
      </c>
      <c r="X199" s="5">
        <f t="shared" si="132"/>
        <v>0</v>
      </c>
      <c r="Y199" s="5">
        <f>IF(X199&gt;=Priser!$N$6,Priser!$O$6,IF(X199&gt;=Priser!$N$5,Priser!$O$5,IF(X199&gt;=Priser!$N$4,Priser!$O$4,Priser!$O$3)))</f>
        <v>0</v>
      </c>
      <c r="Z199" s="5">
        <f>Y199*SUMIFS(Priser!$L$3:$L$14,Priser!$A$3:$A$14,$BL199)*V199</f>
        <v>0</v>
      </c>
      <c r="AA199" s="5">
        <f t="shared" si="133"/>
        <v>0</v>
      </c>
      <c r="AB199" s="5">
        <f>IF(AA199&gt;=Priser!$P$6,Priser!$Q$6,IF(AA199&gt;=Priser!$P$5,Priser!$Q$5,IF(AA199&gt;=Priser!$P$4,Priser!$Q$4,Priser!$Q$3)))</f>
        <v>0</v>
      </c>
      <c r="AC199" s="5">
        <f>AB199*SUMIFS(Priser!$L$3:$L$14,Priser!$A$3:$A$14,$BL199)*W199</f>
        <v>0</v>
      </c>
      <c r="AE199" s="5"/>
      <c r="AG199" s="5">
        <f t="shared" si="107"/>
        <v>0</v>
      </c>
      <c r="AH199" s="5">
        <f t="shared" si="108"/>
        <v>0</v>
      </c>
      <c r="AI199" s="5">
        <f t="shared" si="109"/>
        <v>0</v>
      </c>
      <c r="AJ199" s="5">
        <f t="shared" si="110"/>
        <v>0</v>
      </c>
      <c r="AK199" s="5">
        <f t="shared" si="111"/>
        <v>0</v>
      </c>
      <c r="AL199" s="5">
        <f t="shared" si="112"/>
        <v>0</v>
      </c>
      <c r="AM199" s="5">
        <f t="shared" si="113"/>
        <v>0</v>
      </c>
      <c r="AN199" s="5">
        <f t="shared" si="114"/>
        <v>0</v>
      </c>
      <c r="AO199" s="5">
        <f t="shared" si="115"/>
        <v>0</v>
      </c>
      <c r="AP199" s="5">
        <f t="shared" si="116"/>
        <v>0</v>
      </c>
      <c r="AQ199" s="5">
        <f t="shared" si="117"/>
        <v>0</v>
      </c>
      <c r="AR199" s="5">
        <f t="shared" si="118"/>
        <v>0</v>
      </c>
      <c r="AS199" s="5">
        <f t="shared" si="119"/>
        <v>0</v>
      </c>
      <c r="AT199" s="5">
        <f t="shared" si="120"/>
        <v>0</v>
      </c>
      <c r="AV199" s="5"/>
      <c r="AX199" s="5">
        <f t="shared" si="121"/>
        <v>0</v>
      </c>
      <c r="AY199" s="5">
        <f t="shared" si="122"/>
        <v>0</v>
      </c>
      <c r="AZ199" s="5">
        <f t="shared" si="123"/>
        <v>0</v>
      </c>
      <c r="BA199" s="5">
        <f t="shared" si="124"/>
        <v>0</v>
      </c>
      <c r="BB199" s="5">
        <f t="shared" si="125"/>
        <v>0</v>
      </c>
      <c r="BC199" s="5">
        <f t="shared" si="126"/>
        <v>0</v>
      </c>
      <c r="BD199" s="5">
        <f t="shared" si="127"/>
        <v>0</v>
      </c>
      <c r="BE199" s="5">
        <f t="shared" si="128"/>
        <v>0</v>
      </c>
      <c r="BF199" s="5"/>
      <c r="BI199">
        <f>IF(Förbrukning!F198="",Förbrukning!E198,0)/IF(Förbrukning!$B$3=Listor!$B$5,F199,1)</f>
        <v>0</v>
      </c>
      <c r="BJ199">
        <f>Förbrukning!F198/IF(Förbrukning!$B$3=Listor!$B$5,F199,1)</f>
        <v>0</v>
      </c>
      <c r="BL199">
        <f t="shared" si="129"/>
        <v>4</v>
      </c>
      <c r="BM199">
        <f t="shared" si="134"/>
        <v>2</v>
      </c>
      <c r="BN199" s="5">
        <f>Indata!$B$6</f>
        <v>0</v>
      </c>
    </row>
    <row r="200" spans="4:66" x14ac:dyDescent="0.2">
      <c r="D200" s="4">
        <f t="shared" si="135"/>
        <v>46491</v>
      </c>
      <c r="E200" s="62">
        <f t="shared" si="130"/>
        <v>0</v>
      </c>
      <c r="F200">
        <f>24+SUMIFS(Listor!$C$22:$C$23,Listor!$B$22:$B$23,Uttag!D200)</f>
        <v>24</v>
      </c>
      <c r="G200" s="5">
        <f t="shared" si="131"/>
        <v>0</v>
      </c>
      <c r="I200" s="206">
        <f>Förbrukning!H199</f>
        <v>0</v>
      </c>
      <c r="J200" s="93"/>
      <c r="K200" s="132"/>
      <c r="L200" s="133"/>
      <c r="N200" s="5">
        <f t="shared" si="102"/>
        <v>0</v>
      </c>
      <c r="P200" s="5">
        <f>I200*SUMIFS(Priser!$L$3:$L$14,Priser!$A$3:$A$14,BL200)</f>
        <v>0</v>
      </c>
      <c r="Q200" s="5">
        <f t="shared" si="103"/>
        <v>0</v>
      </c>
      <c r="R200" s="5"/>
      <c r="U200" s="5">
        <f t="shared" si="104"/>
        <v>0</v>
      </c>
      <c r="V200" s="5">
        <f t="shared" si="105"/>
        <v>0</v>
      </c>
      <c r="W200" s="5">
        <f t="shared" si="106"/>
        <v>0</v>
      </c>
      <c r="X200" s="5">
        <f t="shared" si="132"/>
        <v>0</v>
      </c>
      <c r="Y200" s="5">
        <f>IF(X200&gt;=Priser!$N$6,Priser!$O$6,IF(X200&gt;=Priser!$N$5,Priser!$O$5,IF(X200&gt;=Priser!$N$4,Priser!$O$4,Priser!$O$3)))</f>
        <v>0</v>
      </c>
      <c r="Z200" s="5">
        <f>Y200*SUMIFS(Priser!$L$3:$L$14,Priser!$A$3:$A$14,$BL200)*V200</f>
        <v>0</v>
      </c>
      <c r="AA200" s="5">
        <f t="shared" si="133"/>
        <v>0</v>
      </c>
      <c r="AB200" s="5">
        <f>IF(AA200&gt;=Priser!$P$6,Priser!$Q$6,IF(AA200&gt;=Priser!$P$5,Priser!$Q$5,IF(AA200&gt;=Priser!$P$4,Priser!$Q$4,Priser!$Q$3)))</f>
        <v>0</v>
      </c>
      <c r="AC200" s="5">
        <f>AB200*SUMIFS(Priser!$L$3:$L$14,Priser!$A$3:$A$14,$BL200)*W200</f>
        <v>0</v>
      </c>
      <c r="AE200" s="5"/>
      <c r="AG200" s="5">
        <f t="shared" si="107"/>
        <v>0</v>
      </c>
      <c r="AH200" s="5">
        <f t="shared" si="108"/>
        <v>0</v>
      </c>
      <c r="AI200" s="5">
        <f t="shared" si="109"/>
        <v>0</v>
      </c>
      <c r="AJ200" s="5">
        <f t="shared" si="110"/>
        <v>0</v>
      </c>
      <c r="AK200" s="5">
        <f t="shared" si="111"/>
        <v>0</v>
      </c>
      <c r="AL200" s="5">
        <f t="shared" si="112"/>
        <v>0</v>
      </c>
      <c r="AM200" s="5">
        <f t="shared" si="113"/>
        <v>0</v>
      </c>
      <c r="AN200" s="5">
        <f t="shared" si="114"/>
        <v>0</v>
      </c>
      <c r="AO200" s="5">
        <f t="shared" si="115"/>
        <v>0</v>
      </c>
      <c r="AP200" s="5">
        <f t="shared" si="116"/>
        <v>0</v>
      </c>
      <c r="AQ200" s="5">
        <f t="shared" si="117"/>
        <v>0</v>
      </c>
      <c r="AR200" s="5">
        <f t="shared" si="118"/>
        <v>0</v>
      </c>
      <c r="AS200" s="5">
        <f t="shared" si="119"/>
        <v>0</v>
      </c>
      <c r="AT200" s="5">
        <f t="shared" si="120"/>
        <v>0</v>
      </c>
      <c r="AV200" s="5"/>
      <c r="AX200" s="5">
        <f t="shared" si="121"/>
        <v>0</v>
      </c>
      <c r="AY200" s="5">
        <f t="shared" si="122"/>
        <v>0</v>
      </c>
      <c r="AZ200" s="5">
        <f t="shared" si="123"/>
        <v>0</v>
      </c>
      <c r="BA200" s="5">
        <f t="shared" si="124"/>
        <v>0</v>
      </c>
      <c r="BB200" s="5">
        <f t="shared" si="125"/>
        <v>0</v>
      </c>
      <c r="BC200" s="5">
        <f t="shared" si="126"/>
        <v>0</v>
      </c>
      <c r="BD200" s="5">
        <f t="shared" si="127"/>
        <v>0</v>
      </c>
      <c r="BE200" s="5">
        <f t="shared" si="128"/>
        <v>0</v>
      </c>
      <c r="BF200" s="5"/>
      <c r="BI200">
        <f>IF(Förbrukning!F199="",Förbrukning!E199,0)/IF(Förbrukning!$B$3=Listor!$B$5,F200,1)</f>
        <v>0</v>
      </c>
      <c r="BJ200">
        <f>Förbrukning!F199/IF(Förbrukning!$B$3=Listor!$B$5,F200,1)</f>
        <v>0</v>
      </c>
      <c r="BL200">
        <f t="shared" si="129"/>
        <v>4</v>
      </c>
      <c r="BM200">
        <f t="shared" si="134"/>
        <v>2</v>
      </c>
      <c r="BN200" s="5">
        <f>Indata!$B$6</f>
        <v>0</v>
      </c>
    </row>
    <row r="201" spans="4:66" x14ac:dyDescent="0.2">
      <c r="D201" s="4">
        <f t="shared" si="135"/>
        <v>46492</v>
      </c>
      <c r="E201" s="62">
        <f t="shared" si="130"/>
        <v>0</v>
      </c>
      <c r="F201">
        <f>24+SUMIFS(Listor!$C$22:$C$23,Listor!$B$22:$B$23,Uttag!D201)</f>
        <v>24</v>
      </c>
      <c r="G201" s="5">
        <f t="shared" si="131"/>
        <v>0</v>
      </c>
      <c r="I201" s="206">
        <f>Förbrukning!H200</f>
        <v>0</v>
      </c>
      <c r="J201" s="93"/>
      <c r="K201" s="132"/>
      <c r="L201" s="133"/>
      <c r="N201" s="5">
        <f t="shared" si="102"/>
        <v>0</v>
      </c>
      <c r="P201" s="5">
        <f>I201*SUMIFS(Priser!$L$3:$L$14,Priser!$A$3:$A$14,BL201)</f>
        <v>0</v>
      </c>
      <c r="Q201" s="5">
        <f t="shared" si="103"/>
        <v>0</v>
      </c>
      <c r="R201" s="5"/>
      <c r="U201" s="5">
        <f t="shared" si="104"/>
        <v>0</v>
      </c>
      <c r="V201" s="5">
        <f t="shared" si="105"/>
        <v>0</v>
      </c>
      <c r="W201" s="5">
        <f t="shared" si="106"/>
        <v>0</v>
      </c>
      <c r="X201" s="5">
        <f t="shared" si="132"/>
        <v>0</v>
      </c>
      <c r="Y201" s="5">
        <f>IF(X201&gt;=Priser!$N$6,Priser!$O$6,IF(X201&gt;=Priser!$N$5,Priser!$O$5,IF(X201&gt;=Priser!$N$4,Priser!$O$4,Priser!$O$3)))</f>
        <v>0</v>
      </c>
      <c r="Z201" s="5">
        <f>Y201*SUMIFS(Priser!$L$3:$L$14,Priser!$A$3:$A$14,$BL201)*V201</f>
        <v>0</v>
      </c>
      <c r="AA201" s="5">
        <f t="shared" si="133"/>
        <v>0</v>
      </c>
      <c r="AB201" s="5">
        <f>IF(AA201&gt;=Priser!$P$6,Priser!$Q$6,IF(AA201&gt;=Priser!$P$5,Priser!$Q$5,IF(AA201&gt;=Priser!$P$4,Priser!$Q$4,Priser!$Q$3)))</f>
        <v>0</v>
      </c>
      <c r="AC201" s="5">
        <f>AB201*SUMIFS(Priser!$L$3:$L$14,Priser!$A$3:$A$14,$BL201)*W201</f>
        <v>0</v>
      </c>
      <c r="AE201" s="5"/>
      <c r="AG201" s="5">
        <f t="shared" si="107"/>
        <v>0</v>
      </c>
      <c r="AH201" s="5">
        <f t="shared" si="108"/>
        <v>0</v>
      </c>
      <c r="AI201" s="5">
        <f t="shared" si="109"/>
        <v>0</v>
      </c>
      <c r="AJ201" s="5">
        <f t="shared" si="110"/>
        <v>0</v>
      </c>
      <c r="AK201" s="5">
        <f t="shared" si="111"/>
        <v>0</v>
      </c>
      <c r="AL201" s="5">
        <f t="shared" si="112"/>
        <v>0</v>
      </c>
      <c r="AM201" s="5">
        <f t="shared" si="113"/>
        <v>0</v>
      </c>
      <c r="AN201" s="5">
        <f t="shared" si="114"/>
        <v>0</v>
      </c>
      <c r="AO201" s="5">
        <f t="shared" si="115"/>
        <v>0</v>
      </c>
      <c r="AP201" s="5">
        <f t="shared" si="116"/>
        <v>0</v>
      </c>
      <c r="AQ201" s="5">
        <f t="shared" si="117"/>
        <v>0</v>
      </c>
      <c r="AR201" s="5">
        <f t="shared" si="118"/>
        <v>0</v>
      </c>
      <c r="AS201" s="5">
        <f t="shared" si="119"/>
        <v>0</v>
      </c>
      <c r="AT201" s="5">
        <f t="shared" si="120"/>
        <v>0</v>
      </c>
      <c r="AV201" s="5"/>
      <c r="AX201" s="5">
        <f t="shared" si="121"/>
        <v>0</v>
      </c>
      <c r="AY201" s="5">
        <f t="shared" si="122"/>
        <v>0</v>
      </c>
      <c r="AZ201" s="5">
        <f t="shared" si="123"/>
        <v>0</v>
      </c>
      <c r="BA201" s="5">
        <f t="shared" si="124"/>
        <v>0</v>
      </c>
      <c r="BB201" s="5">
        <f t="shared" si="125"/>
        <v>0</v>
      </c>
      <c r="BC201" s="5">
        <f t="shared" si="126"/>
        <v>0</v>
      </c>
      <c r="BD201" s="5">
        <f t="shared" si="127"/>
        <v>0</v>
      </c>
      <c r="BE201" s="5">
        <f t="shared" si="128"/>
        <v>0</v>
      </c>
      <c r="BF201" s="5"/>
      <c r="BI201">
        <f>IF(Förbrukning!F200="",Förbrukning!E200,0)/IF(Förbrukning!$B$3=Listor!$B$5,F201,1)</f>
        <v>0</v>
      </c>
      <c r="BJ201">
        <f>Förbrukning!F200/IF(Förbrukning!$B$3=Listor!$B$5,F201,1)</f>
        <v>0</v>
      </c>
      <c r="BL201">
        <f t="shared" si="129"/>
        <v>4</v>
      </c>
      <c r="BM201">
        <f t="shared" si="134"/>
        <v>2</v>
      </c>
      <c r="BN201" s="5">
        <f>Indata!$B$6</f>
        <v>0</v>
      </c>
    </row>
    <row r="202" spans="4:66" x14ac:dyDescent="0.2">
      <c r="D202" s="4">
        <f t="shared" si="135"/>
        <v>46493</v>
      </c>
      <c r="E202" s="62">
        <f t="shared" si="130"/>
        <v>0</v>
      </c>
      <c r="F202">
        <f>24+SUMIFS(Listor!$C$22:$C$23,Listor!$B$22:$B$23,Uttag!D202)</f>
        <v>24</v>
      </c>
      <c r="G202" s="5">
        <f t="shared" si="131"/>
        <v>0</v>
      </c>
      <c r="I202" s="206">
        <f>Förbrukning!H201</f>
        <v>0</v>
      </c>
      <c r="J202" s="93"/>
      <c r="K202" s="132"/>
      <c r="L202" s="133"/>
      <c r="N202" s="5">
        <f t="shared" si="102"/>
        <v>0</v>
      </c>
      <c r="P202" s="5">
        <f>I202*SUMIFS(Priser!$L$3:$L$14,Priser!$A$3:$A$14,BL202)</f>
        <v>0</v>
      </c>
      <c r="Q202" s="5">
        <f t="shared" si="103"/>
        <v>0</v>
      </c>
      <c r="R202" s="5"/>
      <c r="U202" s="5">
        <f t="shared" si="104"/>
        <v>0</v>
      </c>
      <c r="V202" s="5">
        <f t="shared" si="105"/>
        <v>0</v>
      </c>
      <c r="W202" s="5">
        <f t="shared" si="106"/>
        <v>0</v>
      </c>
      <c r="X202" s="5">
        <f t="shared" si="132"/>
        <v>0</v>
      </c>
      <c r="Y202" s="5">
        <f>IF(X202&gt;=Priser!$N$6,Priser!$O$6,IF(X202&gt;=Priser!$N$5,Priser!$O$5,IF(X202&gt;=Priser!$N$4,Priser!$O$4,Priser!$O$3)))</f>
        <v>0</v>
      </c>
      <c r="Z202" s="5">
        <f>Y202*SUMIFS(Priser!$L$3:$L$14,Priser!$A$3:$A$14,$BL202)*V202</f>
        <v>0</v>
      </c>
      <c r="AA202" s="5">
        <f t="shared" si="133"/>
        <v>0</v>
      </c>
      <c r="AB202" s="5">
        <f>IF(AA202&gt;=Priser!$P$6,Priser!$Q$6,IF(AA202&gt;=Priser!$P$5,Priser!$Q$5,IF(AA202&gt;=Priser!$P$4,Priser!$Q$4,Priser!$Q$3)))</f>
        <v>0</v>
      </c>
      <c r="AC202" s="5">
        <f>AB202*SUMIFS(Priser!$L$3:$L$14,Priser!$A$3:$A$14,$BL202)*W202</f>
        <v>0</v>
      </c>
      <c r="AE202" s="5"/>
      <c r="AG202" s="5">
        <f t="shared" si="107"/>
        <v>0</v>
      </c>
      <c r="AH202" s="5">
        <f t="shared" si="108"/>
        <v>0</v>
      </c>
      <c r="AI202" s="5">
        <f t="shared" si="109"/>
        <v>0</v>
      </c>
      <c r="AJ202" s="5">
        <f t="shared" si="110"/>
        <v>0</v>
      </c>
      <c r="AK202" s="5">
        <f t="shared" si="111"/>
        <v>0</v>
      </c>
      <c r="AL202" s="5">
        <f t="shared" si="112"/>
        <v>0</v>
      </c>
      <c r="AM202" s="5">
        <f t="shared" si="113"/>
        <v>0</v>
      </c>
      <c r="AN202" s="5">
        <f t="shared" si="114"/>
        <v>0</v>
      </c>
      <c r="AO202" s="5">
        <f t="shared" si="115"/>
        <v>0</v>
      </c>
      <c r="AP202" s="5">
        <f t="shared" si="116"/>
        <v>0</v>
      </c>
      <c r="AQ202" s="5">
        <f t="shared" si="117"/>
        <v>0</v>
      </c>
      <c r="AR202" s="5">
        <f t="shared" si="118"/>
        <v>0</v>
      </c>
      <c r="AS202" s="5">
        <f t="shared" si="119"/>
        <v>0</v>
      </c>
      <c r="AT202" s="5">
        <f t="shared" si="120"/>
        <v>0</v>
      </c>
      <c r="AV202" s="5"/>
      <c r="AX202" s="5">
        <f t="shared" si="121"/>
        <v>0</v>
      </c>
      <c r="AY202" s="5">
        <f t="shared" si="122"/>
        <v>0</v>
      </c>
      <c r="AZ202" s="5">
        <f t="shared" si="123"/>
        <v>0</v>
      </c>
      <c r="BA202" s="5">
        <f t="shared" si="124"/>
        <v>0</v>
      </c>
      <c r="BB202" s="5">
        <f t="shared" si="125"/>
        <v>0</v>
      </c>
      <c r="BC202" s="5">
        <f t="shared" si="126"/>
        <v>0</v>
      </c>
      <c r="BD202" s="5">
        <f t="shared" si="127"/>
        <v>0</v>
      </c>
      <c r="BE202" s="5">
        <f t="shared" si="128"/>
        <v>0</v>
      </c>
      <c r="BF202" s="5"/>
      <c r="BI202">
        <f>IF(Förbrukning!F201="",Förbrukning!E201,0)/IF(Förbrukning!$B$3=Listor!$B$5,F202,1)</f>
        <v>0</v>
      </c>
      <c r="BJ202">
        <f>Förbrukning!F201/IF(Förbrukning!$B$3=Listor!$B$5,F202,1)</f>
        <v>0</v>
      </c>
      <c r="BL202">
        <f t="shared" si="129"/>
        <v>4</v>
      </c>
      <c r="BM202">
        <f t="shared" si="134"/>
        <v>2</v>
      </c>
      <c r="BN202" s="5">
        <f>Indata!$B$6</f>
        <v>0</v>
      </c>
    </row>
    <row r="203" spans="4:66" x14ac:dyDescent="0.2">
      <c r="D203" s="4">
        <f t="shared" si="135"/>
        <v>46494</v>
      </c>
      <c r="E203" s="62">
        <f t="shared" si="130"/>
        <v>0</v>
      </c>
      <c r="F203">
        <f>24+SUMIFS(Listor!$C$22:$C$23,Listor!$B$22:$B$23,Uttag!D203)</f>
        <v>24</v>
      </c>
      <c r="G203" s="5">
        <f t="shared" si="131"/>
        <v>0</v>
      </c>
      <c r="I203" s="206">
        <f>Förbrukning!H202</f>
        <v>0</v>
      </c>
      <c r="J203" s="93"/>
      <c r="K203" s="132"/>
      <c r="L203" s="133"/>
      <c r="N203" s="5">
        <f t="shared" si="102"/>
        <v>0</v>
      </c>
      <c r="P203" s="5">
        <f>I203*SUMIFS(Priser!$L$3:$L$14,Priser!$A$3:$A$14,BL203)</f>
        <v>0</v>
      </c>
      <c r="Q203" s="5">
        <f t="shared" si="103"/>
        <v>0</v>
      </c>
      <c r="R203" s="5"/>
      <c r="U203" s="5">
        <f t="shared" si="104"/>
        <v>0</v>
      </c>
      <c r="V203" s="5">
        <f t="shared" si="105"/>
        <v>0</v>
      </c>
      <c r="W203" s="5">
        <f t="shared" si="106"/>
        <v>0</v>
      </c>
      <c r="X203" s="5">
        <f t="shared" si="132"/>
        <v>0</v>
      </c>
      <c r="Y203" s="5">
        <f>IF(X203&gt;=Priser!$N$6,Priser!$O$6,IF(X203&gt;=Priser!$N$5,Priser!$O$5,IF(X203&gt;=Priser!$N$4,Priser!$O$4,Priser!$O$3)))</f>
        <v>0</v>
      </c>
      <c r="Z203" s="5">
        <f>Y203*SUMIFS(Priser!$L$3:$L$14,Priser!$A$3:$A$14,$BL203)*V203</f>
        <v>0</v>
      </c>
      <c r="AA203" s="5">
        <f t="shared" si="133"/>
        <v>0</v>
      </c>
      <c r="AB203" s="5">
        <f>IF(AA203&gt;=Priser!$P$6,Priser!$Q$6,IF(AA203&gt;=Priser!$P$5,Priser!$Q$5,IF(AA203&gt;=Priser!$P$4,Priser!$Q$4,Priser!$Q$3)))</f>
        <v>0</v>
      </c>
      <c r="AC203" s="5">
        <f>AB203*SUMIFS(Priser!$L$3:$L$14,Priser!$A$3:$A$14,$BL203)*W203</f>
        <v>0</v>
      </c>
      <c r="AE203" s="5"/>
      <c r="AG203" s="5">
        <f t="shared" si="107"/>
        <v>0</v>
      </c>
      <c r="AH203" s="5">
        <f t="shared" si="108"/>
        <v>0</v>
      </c>
      <c r="AI203" s="5">
        <f t="shared" si="109"/>
        <v>0</v>
      </c>
      <c r="AJ203" s="5">
        <f t="shared" si="110"/>
        <v>0</v>
      </c>
      <c r="AK203" s="5">
        <f t="shared" si="111"/>
        <v>0</v>
      </c>
      <c r="AL203" s="5">
        <f t="shared" si="112"/>
        <v>0</v>
      </c>
      <c r="AM203" s="5">
        <f t="shared" si="113"/>
        <v>0</v>
      </c>
      <c r="AN203" s="5">
        <f t="shared" si="114"/>
        <v>0</v>
      </c>
      <c r="AO203" s="5">
        <f t="shared" si="115"/>
        <v>0</v>
      </c>
      <c r="AP203" s="5">
        <f t="shared" si="116"/>
        <v>0</v>
      </c>
      <c r="AQ203" s="5">
        <f t="shared" si="117"/>
        <v>0</v>
      </c>
      <c r="AR203" s="5">
        <f t="shared" si="118"/>
        <v>0</v>
      </c>
      <c r="AS203" s="5">
        <f t="shared" si="119"/>
        <v>0</v>
      </c>
      <c r="AT203" s="5">
        <f t="shared" si="120"/>
        <v>0</v>
      </c>
      <c r="AV203" s="5"/>
      <c r="AX203" s="5">
        <f t="shared" si="121"/>
        <v>0</v>
      </c>
      <c r="AY203" s="5">
        <f t="shared" si="122"/>
        <v>0</v>
      </c>
      <c r="AZ203" s="5">
        <f t="shared" si="123"/>
        <v>0</v>
      </c>
      <c r="BA203" s="5">
        <f t="shared" si="124"/>
        <v>0</v>
      </c>
      <c r="BB203" s="5">
        <f t="shared" si="125"/>
        <v>0</v>
      </c>
      <c r="BC203" s="5">
        <f t="shared" si="126"/>
        <v>0</v>
      </c>
      <c r="BD203" s="5">
        <f t="shared" si="127"/>
        <v>0</v>
      </c>
      <c r="BE203" s="5">
        <f t="shared" si="128"/>
        <v>0</v>
      </c>
      <c r="BF203" s="5"/>
      <c r="BI203">
        <f>IF(Förbrukning!F202="",Förbrukning!E202,0)/IF(Förbrukning!$B$3=Listor!$B$5,F203,1)</f>
        <v>0</v>
      </c>
      <c r="BJ203">
        <f>Förbrukning!F202/IF(Förbrukning!$B$3=Listor!$B$5,F203,1)</f>
        <v>0</v>
      </c>
      <c r="BL203">
        <f t="shared" si="129"/>
        <v>4</v>
      </c>
      <c r="BM203">
        <f t="shared" si="134"/>
        <v>2</v>
      </c>
      <c r="BN203" s="5">
        <f>Indata!$B$6</f>
        <v>0</v>
      </c>
    </row>
    <row r="204" spans="4:66" x14ac:dyDescent="0.2">
      <c r="D204" s="4">
        <f t="shared" si="135"/>
        <v>46495</v>
      </c>
      <c r="E204" s="62">
        <f t="shared" si="130"/>
        <v>0</v>
      </c>
      <c r="F204">
        <f>24+SUMIFS(Listor!$C$22:$C$23,Listor!$B$22:$B$23,Uttag!D204)</f>
        <v>24</v>
      </c>
      <c r="G204" s="5">
        <f t="shared" si="131"/>
        <v>0</v>
      </c>
      <c r="I204" s="206">
        <f>Förbrukning!H203</f>
        <v>0</v>
      </c>
      <c r="J204" s="93"/>
      <c r="K204" s="132"/>
      <c r="L204" s="133"/>
      <c r="N204" s="5">
        <f t="shared" si="102"/>
        <v>0</v>
      </c>
      <c r="P204" s="5">
        <f>I204*SUMIFS(Priser!$L$3:$L$14,Priser!$A$3:$A$14,BL204)</f>
        <v>0</v>
      </c>
      <c r="Q204" s="5">
        <f t="shared" si="103"/>
        <v>0</v>
      </c>
      <c r="R204" s="5"/>
      <c r="U204" s="5">
        <f t="shared" si="104"/>
        <v>0</v>
      </c>
      <c r="V204" s="5">
        <f t="shared" si="105"/>
        <v>0</v>
      </c>
      <c r="W204" s="5">
        <f t="shared" si="106"/>
        <v>0</v>
      </c>
      <c r="X204" s="5">
        <f t="shared" si="132"/>
        <v>0</v>
      </c>
      <c r="Y204" s="5">
        <f>IF(X204&gt;=Priser!$N$6,Priser!$O$6,IF(X204&gt;=Priser!$N$5,Priser!$O$5,IF(X204&gt;=Priser!$N$4,Priser!$O$4,Priser!$O$3)))</f>
        <v>0</v>
      </c>
      <c r="Z204" s="5">
        <f>Y204*SUMIFS(Priser!$L$3:$L$14,Priser!$A$3:$A$14,$BL204)*V204</f>
        <v>0</v>
      </c>
      <c r="AA204" s="5">
        <f t="shared" si="133"/>
        <v>0</v>
      </c>
      <c r="AB204" s="5">
        <f>IF(AA204&gt;=Priser!$P$6,Priser!$Q$6,IF(AA204&gt;=Priser!$P$5,Priser!$Q$5,IF(AA204&gt;=Priser!$P$4,Priser!$Q$4,Priser!$Q$3)))</f>
        <v>0</v>
      </c>
      <c r="AC204" s="5">
        <f>AB204*SUMIFS(Priser!$L$3:$L$14,Priser!$A$3:$A$14,$BL204)*W204</f>
        <v>0</v>
      </c>
      <c r="AE204" s="5"/>
      <c r="AG204" s="5">
        <f t="shared" si="107"/>
        <v>0</v>
      </c>
      <c r="AH204" s="5">
        <f t="shared" si="108"/>
        <v>0</v>
      </c>
      <c r="AI204" s="5">
        <f t="shared" si="109"/>
        <v>0</v>
      </c>
      <c r="AJ204" s="5">
        <f t="shared" si="110"/>
        <v>0</v>
      </c>
      <c r="AK204" s="5">
        <f t="shared" si="111"/>
        <v>0</v>
      </c>
      <c r="AL204" s="5">
        <f t="shared" si="112"/>
        <v>0</v>
      </c>
      <c r="AM204" s="5">
        <f t="shared" si="113"/>
        <v>0</v>
      </c>
      <c r="AN204" s="5">
        <f t="shared" si="114"/>
        <v>0</v>
      </c>
      <c r="AO204" s="5">
        <f t="shared" si="115"/>
        <v>0</v>
      </c>
      <c r="AP204" s="5">
        <f t="shared" si="116"/>
        <v>0</v>
      </c>
      <c r="AQ204" s="5">
        <f t="shared" si="117"/>
        <v>0</v>
      </c>
      <c r="AR204" s="5">
        <f t="shared" si="118"/>
        <v>0</v>
      </c>
      <c r="AS204" s="5">
        <f t="shared" si="119"/>
        <v>0</v>
      </c>
      <c r="AT204" s="5">
        <f t="shared" si="120"/>
        <v>0</v>
      </c>
      <c r="AV204" s="5"/>
      <c r="AX204" s="5">
        <f t="shared" si="121"/>
        <v>0</v>
      </c>
      <c r="AY204" s="5">
        <f t="shared" si="122"/>
        <v>0</v>
      </c>
      <c r="AZ204" s="5">
        <f t="shared" si="123"/>
        <v>0</v>
      </c>
      <c r="BA204" s="5">
        <f t="shared" si="124"/>
        <v>0</v>
      </c>
      <c r="BB204" s="5">
        <f t="shared" si="125"/>
        <v>0</v>
      </c>
      <c r="BC204" s="5">
        <f t="shared" si="126"/>
        <v>0</v>
      </c>
      <c r="BD204" s="5">
        <f t="shared" si="127"/>
        <v>0</v>
      </c>
      <c r="BE204" s="5">
        <f t="shared" si="128"/>
        <v>0</v>
      </c>
      <c r="BF204" s="5"/>
      <c r="BI204">
        <f>IF(Förbrukning!F203="",Förbrukning!E203,0)/IF(Förbrukning!$B$3=Listor!$B$5,F204,1)</f>
        <v>0</v>
      </c>
      <c r="BJ204">
        <f>Förbrukning!F203/IF(Förbrukning!$B$3=Listor!$B$5,F204,1)</f>
        <v>0</v>
      </c>
      <c r="BL204">
        <f t="shared" si="129"/>
        <v>4</v>
      </c>
      <c r="BM204">
        <f t="shared" si="134"/>
        <v>2</v>
      </c>
      <c r="BN204" s="5">
        <f>Indata!$B$6</f>
        <v>0</v>
      </c>
    </row>
    <row r="205" spans="4:66" x14ac:dyDescent="0.2">
      <c r="D205" s="4">
        <f t="shared" si="135"/>
        <v>46496</v>
      </c>
      <c r="E205" s="62">
        <f t="shared" si="130"/>
        <v>0</v>
      </c>
      <c r="F205">
        <f>24+SUMIFS(Listor!$C$22:$C$23,Listor!$B$22:$B$23,Uttag!D205)</f>
        <v>24</v>
      </c>
      <c r="G205" s="5">
        <f t="shared" si="131"/>
        <v>0</v>
      </c>
      <c r="I205" s="206">
        <f>Förbrukning!H204</f>
        <v>0</v>
      </c>
      <c r="J205" s="93"/>
      <c r="K205" s="132"/>
      <c r="L205" s="133"/>
      <c r="N205" s="5">
        <f t="shared" si="102"/>
        <v>0</v>
      </c>
      <c r="P205" s="5">
        <f>I205*SUMIFS(Priser!$L$3:$L$14,Priser!$A$3:$A$14,BL205)</f>
        <v>0</v>
      </c>
      <c r="Q205" s="5">
        <f t="shared" si="103"/>
        <v>0</v>
      </c>
      <c r="R205" s="5"/>
      <c r="U205" s="5">
        <f t="shared" si="104"/>
        <v>0</v>
      </c>
      <c r="V205" s="5">
        <f t="shared" si="105"/>
        <v>0</v>
      </c>
      <c r="W205" s="5">
        <f t="shared" si="106"/>
        <v>0</v>
      </c>
      <c r="X205" s="5">
        <f t="shared" si="132"/>
        <v>0</v>
      </c>
      <c r="Y205" s="5">
        <f>IF(X205&gt;=Priser!$N$6,Priser!$O$6,IF(X205&gt;=Priser!$N$5,Priser!$O$5,IF(X205&gt;=Priser!$N$4,Priser!$O$4,Priser!$O$3)))</f>
        <v>0</v>
      </c>
      <c r="Z205" s="5">
        <f>Y205*SUMIFS(Priser!$L$3:$L$14,Priser!$A$3:$A$14,$BL205)*V205</f>
        <v>0</v>
      </c>
      <c r="AA205" s="5">
        <f t="shared" si="133"/>
        <v>0</v>
      </c>
      <c r="AB205" s="5">
        <f>IF(AA205&gt;=Priser!$P$6,Priser!$Q$6,IF(AA205&gt;=Priser!$P$5,Priser!$Q$5,IF(AA205&gt;=Priser!$P$4,Priser!$Q$4,Priser!$Q$3)))</f>
        <v>0</v>
      </c>
      <c r="AC205" s="5">
        <f>AB205*SUMIFS(Priser!$L$3:$L$14,Priser!$A$3:$A$14,$BL205)*W205</f>
        <v>0</v>
      </c>
      <c r="AE205" s="5"/>
      <c r="AG205" s="5">
        <f t="shared" si="107"/>
        <v>0</v>
      </c>
      <c r="AH205" s="5">
        <f t="shared" si="108"/>
        <v>0</v>
      </c>
      <c r="AI205" s="5">
        <f t="shared" si="109"/>
        <v>0</v>
      </c>
      <c r="AJ205" s="5">
        <f t="shared" si="110"/>
        <v>0</v>
      </c>
      <c r="AK205" s="5">
        <f t="shared" si="111"/>
        <v>0</v>
      </c>
      <c r="AL205" s="5">
        <f t="shared" si="112"/>
        <v>0</v>
      </c>
      <c r="AM205" s="5">
        <f t="shared" si="113"/>
        <v>0</v>
      </c>
      <c r="AN205" s="5">
        <f t="shared" si="114"/>
        <v>0</v>
      </c>
      <c r="AO205" s="5">
        <f t="shared" si="115"/>
        <v>0</v>
      </c>
      <c r="AP205" s="5">
        <f t="shared" si="116"/>
        <v>0</v>
      </c>
      <c r="AQ205" s="5">
        <f t="shared" si="117"/>
        <v>0</v>
      </c>
      <c r="AR205" s="5">
        <f t="shared" si="118"/>
        <v>0</v>
      </c>
      <c r="AS205" s="5">
        <f t="shared" si="119"/>
        <v>0</v>
      </c>
      <c r="AT205" s="5">
        <f t="shared" si="120"/>
        <v>0</v>
      </c>
      <c r="AV205" s="5"/>
      <c r="AX205" s="5">
        <f t="shared" si="121"/>
        <v>0</v>
      </c>
      <c r="AY205" s="5">
        <f t="shared" si="122"/>
        <v>0</v>
      </c>
      <c r="AZ205" s="5">
        <f t="shared" si="123"/>
        <v>0</v>
      </c>
      <c r="BA205" s="5">
        <f t="shared" si="124"/>
        <v>0</v>
      </c>
      <c r="BB205" s="5">
        <f t="shared" si="125"/>
        <v>0</v>
      </c>
      <c r="BC205" s="5">
        <f t="shared" si="126"/>
        <v>0</v>
      </c>
      <c r="BD205" s="5">
        <f t="shared" si="127"/>
        <v>0</v>
      </c>
      <c r="BE205" s="5">
        <f t="shared" si="128"/>
        <v>0</v>
      </c>
      <c r="BF205" s="5"/>
      <c r="BI205">
        <f>IF(Förbrukning!F204="",Förbrukning!E204,0)/IF(Förbrukning!$B$3=Listor!$B$5,F205,1)</f>
        <v>0</v>
      </c>
      <c r="BJ205">
        <f>Förbrukning!F204/IF(Förbrukning!$B$3=Listor!$B$5,F205,1)</f>
        <v>0</v>
      </c>
      <c r="BL205">
        <f t="shared" si="129"/>
        <v>4</v>
      </c>
      <c r="BM205">
        <f t="shared" si="134"/>
        <v>2</v>
      </c>
      <c r="BN205" s="5">
        <f>Indata!$B$6</f>
        <v>0</v>
      </c>
    </row>
    <row r="206" spans="4:66" x14ac:dyDescent="0.2">
      <c r="D206" s="4">
        <f t="shared" si="135"/>
        <v>46497</v>
      </c>
      <c r="E206" s="62">
        <f t="shared" si="130"/>
        <v>0</v>
      </c>
      <c r="F206">
        <f>24+SUMIFS(Listor!$C$22:$C$23,Listor!$B$22:$B$23,Uttag!D206)</f>
        <v>24</v>
      </c>
      <c r="G206" s="5">
        <f t="shared" si="131"/>
        <v>0</v>
      </c>
      <c r="I206" s="206">
        <f>Förbrukning!H205</f>
        <v>0</v>
      </c>
      <c r="J206" s="93"/>
      <c r="K206" s="132"/>
      <c r="L206" s="133"/>
      <c r="N206" s="5">
        <f t="shared" si="102"/>
        <v>0</v>
      </c>
      <c r="P206" s="5">
        <f>I206*SUMIFS(Priser!$L$3:$L$14,Priser!$A$3:$A$14,BL206)</f>
        <v>0</v>
      </c>
      <c r="Q206" s="5">
        <f t="shared" si="103"/>
        <v>0</v>
      </c>
      <c r="R206" s="5"/>
      <c r="U206" s="5">
        <f t="shared" si="104"/>
        <v>0</v>
      </c>
      <c r="V206" s="5">
        <f t="shared" si="105"/>
        <v>0</v>
      </c>
      <c r="W206" s="5">
        <f t="shared" si="106"/>
        <v>0</v>
      </c>
      <c r="X206" s="5">
        <f t="shared" si="132"/>
        <v>0</v>
      </c>
      <c r="Y206" s="5">
        <f>IF(X206&gt;=Priser!$N$6,Priser!$O$6,IF(X206&gt;=Priser!$N$5,Priser!$O$5,IF(X206&gt;=Priser!$N$4,Priser!$O$4,Priser!$O$3)))</f>
        <v>0</v>
      </c>
      <c r="Z206" s="5">
        <f>Y206*SUMIFS(Priser!$L$3:$L$14,Priser!$A$3:$A$14,$BL206)*V206</f>
        <v>0</v>
      </c>
      <c r="AA206" s="5">
        <f t="shared" si="133"/>
        <v>0</v>
      </c>
      <c r="AB206" s="5">
        <f>IF(AA206&gt;=Priser!$P$6,Priser!$Q$6,IF(AA206&gt;=Priser!$P$5,Priser!$Q$5,IF(AA206&gt;=Priser!$P$4,Priser!$Q$4,Priser!$Q$3)))</f>
        <v>0</v>
      </c>
      <c r="AC206" s="5">
        <f>AB206*SUMIFS(Priser!$L$3:$L$14,Priser!$A$3:$A$14,$BL206)*W206</f>
        <v>0</v>
      </c>
      <c r="AE206" s="5"/>
      <c r="AG206" s="5">
        <f t="shared" si="107"/>
        <v>0</v>
      </c>
      <c r="AH206" s="5">
        <f t="shared" si="108"/>
        <v>0</v>
      </c>
      <c r="AI206" s="5">
        <f t="shared" si="109"/>
        <v>0</v>
      </c>
      <c r="AJ206" s="5">
        <f t="shared" si="110"/>
        <v>0</v>
      </c>
      <c r="AK206" s="5">
        <f t="shared" si="111"/>
        <v>0</v>
      </c>
      <c r="AL206" s="5">
        <f t="shared" si="112"/>
        <v>0</v>
      </c>
      <c r="AM206" s="5">
        <f t="shared" si="113"/>
        <v>0</v>
      </c>
      <c r="AN206" s="5">
        <f t="shared" si="114"/>
        <v>0</v>
      </c>
      <c r="AO206" s="5">
        <f t="shared" si="115"/>
        <v>0</v>
      </c>
      <c r="AP206" s="5">
        <f t="shared" si="116"/>
        <v>0</v>
      </c>
      <c r="AQ206" s="5">
        <f t="shared" si="117"/>
        <v>0</v>
      </c>
      <c r="AR206" s="5">
        <f t="shared" si="118"/>
        <v>0</v>
      </c>
      <c r="AS206" s="5">
        <f t="shared" si="119"/>
        <v>0</v>
      </c>
      <c r="AT206" s="5">
        <f t="shared" si="120"/>
        <v>0</v>
      </c>
      <c r="AV206" s="5"/>
      <c r="AX206" s="5">
        <f t="shared" si="121"/>
        <v>0</v>
      </c>
      <c r="AY206" s="5">
        <f t="shared" si="122"/>
        <v>0</v>
      </c>
      <c r="AZ206" s="5">
        <f t="shared" si="123"/>
        <v>0</v>
      </c>
      <c r="BA206" s="5">
        <f t="shared" si="124"/>
        <v>0</v>
      </c>
      <c r="BB206" s="5">
        <f t="shared" si="125"/>
        <v>0</v>
      </c>
      <c r="BC206" s="5">
        <f t="shared" si="126"/>
        <v>0</v>
      </c>
      <c r="BD206" s="5">
        <f t="shared" si="127"/>
        <v>0</v>
      </c>
      <c r="BE206" s="5">
        <f t="shared" si="128"/>
        <v>0</v>
      </c>
      <c r="BF206" s="5"/>
      <c r="BI206">
        <f>IF(Förbrukning!F205="",Förbrukning!E205,0)/IF(Förbrukning!$B$3=Listor!$B$5,F206,1)</f>
        <v>0</v>
      </c>
      <c r="BJ206">
        <f>Förbrukning!F205/IF(Förbrukning!$B$3=Listor!$B$5,F206,1)</f>
        <v>0</v>
      </c>
      <c r="BL206">
        <f t="shared" si="129"/>
        <v>4</v>
      </c>
      <c r="BM206">
        <f t="shared" si="134"/>
        <v>2</v>
      </c>
      <c r="BN206" s="5">
        <f>Indata!$B$6</f>
        <v>0</v>
      </c>
    </row>
    <row r="207" spans="4:66" x14ac:dyDescent="0.2">
      <c r="D207" s="4">
        <f t="shared" si="135"/>
        <v>46498</v>
      </c>
      <c r="E207" s="62">
        <f t="shared" si="130"/>
        <v>0</v>
      </c>
      <c r="F207">
        <f>24+SUMIFS(Listor!$C$22:$C$23,Listor!$B$22:$B$23,Uttag!D207)</f>
        <v>24</v>
      </c>
      <c r="G207" s="5">
        <f t="shared" si="131"/>
        <v>0</v>
      </c>
      <c r="I207" s="206">
        <f>Förbrukning!H206</f>
        <v>0</v>
      </c>
      <c r="J207" s="93"/>
      <c r="K207" s="132"/>
      <c r="L207" s="133"/>
      <c r="N207" s="5">
        <f t="shared" si="102"/>
        <v>0</v>
      </c>
      <c r="P207" s="5">
        <f>I207*SUMIFS(Priser!$L$3:$L$14,Priser!$A$3:$A$14,BL207)</f>
        <v>0</v>
      </c>
      <c r="Q207" s="5">
        <f t="shared" si="103"/>
        <v>0</v>
      </c>
      <c r="R207" s="5"/>
      <c r="U207" s="5">
        <f t="shared" si="104"/>
        <v>0</v>
      </c>
      <c r="V207" s="5">
        <f t="shared" si="105"/>
        <v>0</v>
      </c>
      <c r="W207" s="5">
        <f t="shared" si="106"/>
        <v>0</v>
      </c>
      <c r="X207" s="5">
        <f t="shared" si="132"/>
        <v>0</v>
      </c>
      <c r="Y207" s="5">
        <f>IF(X207&gt;=Priser!$N$6,Priser!$O$6,IF(X207&gt;=Priser!$N$5,Priser!$O$5,IF(X207&gt;=Priser!$N$4,Priser!$O$4,Priser!$O$3)))</f>
        <v>0</v>
      </c>
      <c r="Z207" s="5">
        <f>Y207*SUMIFS(Priser!$L$3:$L$14,Priser!$A$3:$A$14,$BL207)*V207</f>
        <v>0</v>
      </c>
      <c r="AA207" s="5">
        <f t="shared" si="133"/>
        <v>0</v>
      </c>
      <c r="AB207" s="5">
        <f>IF(AA207&gt;=Priser!$P$6,Priser!$Q$6,IF(AA207&gt;=Priser!$P$5,Priser!$Q$5,IF(AA207&gt;=Priser!$P$4,Priser!$Q$4,Priser!$Q$3)))</f>
        <v>0</v>
      </c>
      <c r="AC207" s="5">
        <f>AB207*SUMIFS(Priser!$L$3:$L$14,Priser!$A$3:$A$14,$BL207)*W207</f>
        <v>0</v>
      </c>
      <c r="AE207" s="5"/>
      <c r="AG207" s="5">
        <f t="shared" si="107"/>
        <v>0</v>
      </c>
      <c r="AH207" s="5">
        <f t="shared" si="108"/>
        <v>0</v>
      </c>
      <c r="AI207" s="5">
        <f t="shared" si="109"/>
        <v>0</v>
      </c>
      <c r="AJ207" s="5">
        <f t="shared" si="110"/>
        <v>0</v>
      </c>
      <c r="AK207" s="5">
        <f t="shared" si="111"/>
        <v>0</v>
      </c>
      <c r="AL207" s="5">
        <f t="shared" si="112"/>
        <v>0</v>
      </c>
      <c r="AM207" s="5">
        <f t="shared" si="113"/>
        <v>0</v>
      </c>
      <c r="AN207" s="5">
        <f t="shared" si="114"/>
        <v>0</v>
      </c>
      <c r="AO207" s="5">
        <f t="shared" si="115"/>
        <v>0</v>
      </c>
      <c r="AP207" s="5">
        <f t="shared" si="116"/>
        <v>0</v>
      </c>
      <c r="AQ207" s="5">
        <f t="shared" si="117"/>
        <v>0</v>
      </c>
      <c r="AR207" s="5">
        <f t="shared" si="118"/>
        <v>0</v>
      </c>
      <c r="AS207" s="5">
        <f t="shared" si="119"/>
        <v>0</v>
      </c>
      <c r="AT207" s="5">
        <f t="shared" si="120"/>
        <v>0</v>
      </c>
      <c r="AV207" s="5"/>
      <c r="AX207" s="5">
        <f t="shared" si="121"/>
        <v>0</v>
      </c>
      <c r="AY207" s="5">
        <f t="shared" si="122"/>
        <v>0</v>
      </c>
      <c r="AZ207" s="5">
        <f t="shared" si="123"/>
        <v>0</v>
      </c>
      <c r="BA207" s="5">
        <f t="shared" si="124"/>
        <v>0</v>
      </c>
      <c r="BB207" s="5">
        <f t="shared" si="125"/>
        <v>0</v>
      </c>
      <c r="BC207" s="5">
        <f t="shared" si="126"/>
        <v>0</v>
      </c>
      <c r="BD207" s="5">
        <f t="shared" si="127"/>
        <v>0</v>
      </c>
      <c r="BE207" s="5">
        <f t="shared" si="128"/>
        <v>0</v>
      </c>
      <c r="BF207" s="5"/>
      <c r="BI207">
        <f>IF(Förbrukning!F206="",Förbrukning!E206,0)/IF(Förbrukning!$B$3=Listor!$B$5,F207,1)</f>
        <v>0</v>
      </c>
      <c r="BJ207">
        <f>Förbrukning!F206/IF(Förbrukning!$B$3=Listor!$B$5,F207,1)</f>
        <v>0</v>
      </c>
      <c r="BL207">
        <f t="shared" si="129"/>
        <v>4</v>
      </c>
      <c r="BM207">
        <f t="shared" si="134"/>
        <v>2</v>
      </c>
      <c r="BN207" s="5">
        <f>Indata!$B$6</f>
        <v>0</v>
      </c>
    </row>
    <row r="208" spans="4:66" x14ac:dyDescent="0.2">
      <c r="D208" s="4">
        <f t="shared" si="135"/>
        <v>46499</v>
      </c>
      <c r="E208" s="62">
        <f t="shared" si="130"/>
        <v>0</v>
      </c>
      <c r="F208">
        <f>24+SUMIFS(Listor!$C$22:$C$23,Listor!$B$22:$B$23,Uttag!D208)</f>
        <v>24</v>
      </c>
      <c r="G208" s="5">
        <f t="shared" si="131"/>
        <v>0</v>
      </c>
      <c r="I208" s="206">
        <f>Förbrukning!H207</f>
        <v>0</v>
      </c>
      <c r="J208" s="93"/>
      <c r="K208" s="132"/>
      <c r="L208" s="133"/>
      <c r="N208" s="5">
        <f t="shared" si="102"/>
        <v>0</v>
      </c>
      <c r="P208" s="5">
        <f>I208*SUMIFS(Priser!$L$3:$L$14,Priser!$A$3:$A$14,BL208)</f>
        <v>0</v>
      </c>
      <c r="Q208" s="5">
        <f t="shared" si="103"/>
        <v>0</v>
      </c>
      <c r="R208" s="5"/>
      <c r="U208" s="5">
        <f t="shared" si="104"/>
        <v>0</v>
      </c>
      <c r="V208" s="5">
        <f t="shared" si="105"/>
        <v>0</v>
      </c>
      <c r="W208" s="5">
        <f t="shared" si="106"/>
        <v>0</v>
      </c>
      <c r="X208" s="5">
        <f t="shared" si="132"/>
        <v>0</v>
      </c>
      <c r="Y208" s="5">
        <f>IF(X208&gt;=Priser!$N$6,Priser!$O$6,IF(X208&gt;=Priser!$N$5,Priser!$O$5,IF(X208&gt;=Priser!$N$4,Priser!$O$4,Priser!$O$3)))</f>
        <v>0</v>
      </c>
      <c r="Z208" s="5">
        <f>Y208*SUMIFS(Priser!$L$3:$L$14,Priser!$A$3:$A$14,$BL208)*V208</f>
        <v>0</v>
      </c>
      <c r="AA208" s="5">
        <f t="shared" si="133"/>
        <v>0</v>
      </c>
      <c r="AB208" s="5">
        <f>IF(AA208&gt;=Priser!$P$6,Priser!$Q$6,IF(AA208&gt;=Priser!$P$5,Priser!$Q$5,IF(AA208&gt;=Priser!$P$4,Priser!$Q$4,Priser!$Q$3)))</f>
        <v>0</v>
      </c>
      <c r="AC208" s="5">
        <f>AB208*SUMIFS(Priser!$L$3:$L$14,Priser!$A$3:$A$14,$BL208)*W208</f>
        <v>0</v>
      </c>
      <c r="AE208" s="5"/>
      <c r="AG208" s="5">
        <f t="shared" si="107"/>
        <v>0</v>
      </c>
      <c r="AH208" s="5">
        <f t="shared" si="108"/>
        <v>0</v>
      </c>
      <c r="AI208" s="5">
        <f t="shared" si="109"/>
        <v>0</v>
      </c>
      <c r="AJ208" s="5">
        <f t="shared" si="110"/>
        <v>0</v>
      </c>
      <c r="AK208" s="5">
        <f t="shared" si="111"/>
        <v>0</v>
      </c>
      <c r="AL208" s="5">
        <f t="shared" si="112"/>
        <v>0</v>
      </c>
      <c r="AM208" s="5">
        <f t="shared" si="113"/>
        <v>0</v>
      </c>
      <c r="AN208" s="5">
        <f t="shared" si="114"/>
        <v>0</v>
      </c>
      <c r="AO208" s="5">
        <f t="shared" si="115"/>
        <v>0</v>
      </c>
      <c r="AP208" s="5">
        <f t="shared" si="116"/>
        <v>0</v>
      </c>
      <c r="AQ208" s="5">
        <f t="shared" si="117"/>
        <v>0</v>
      </c>
      <c r="AR208" s="5">
        <f t="shared" si="118"/>
        <v>0</v>
      </c>
      <c r="AS208" s="5">
        <f t="shared" si="119"/>
        <v>0</v>
      </c>
      <c r="AT208" s="5">
        <f t="shared" si="120"/>
        <v>0</v>
      </c>
      <c r="AV208" s="5"/>
      <c r="AX208" s="5">
        <f t="shared" si="121"/>
        <v>0</v>
      </c>
      <c r="AY208" s="5">
        <f t="shared" si="122"/>
        <v>0</v>
      </c>
      <c r="AZ208" s="5">
        <f t="shared" si="123"/>
        <v>0</v>
      </c>
      <c r="BA208" s="5">
        <f t="shared" si="124"/>
        <v>0</v>
      </c>
      <c r="BB208" s="5">
        <f t="shared" si="125"/>
        <v>0</v>
      </c>
      <c r="BC208" s="5">
        <f t="shared" si="126"/>
        <v>0</v>
      </c>
      <c r="BD208" s="5">
        <f t="shared" si="127"/>
        <v>0</v>
      </c>
      <c r="BE208" s="5">
        <f t="shared" si="128"/>
        <v>0</v>
      </c>
      <c r="BF208" s="5"/>
      <c r="BI208">
        <f>IF(Förbrukning!F207="",Förbrukning!E207,0)/IF(Förbrukning!$B$3=Listor!$B$5,F208,1)</f>
        <v>0</v>
      </c>
      <c r="BJ208">
        <f>Förbrukning!F207/IF(Förbrukning!$B$3=Listor!$B$5,F208,1)</f>
        <v>0</v>
      </c>
      <c r="BL208">
        <f t="shared" si="129"/>
        <v>4</v>
      </c>
      <c r="BM208">
        <f t="shared" si="134"/>
        <v>2</v>
      </c>
      <c r="BN208" s="5">
        <f>Indata!$B$6</f>
        <v>0</v>
      </c>
    </row>
    <row r="209" spans="4:66" x14ac:dyDescent="0.2">
      <c r="D209" s="4">
        <f t="shared" si="135"/>
        <v>46500</v>
      </c>
      <c r="E209" s="62">
        <f t="shared" si="130"/>
        <v>0</v>
      </c>
      <c r="F209">
        <f>24+SUMIFS(Listor!$C$22:$C$23,Listor!$B$22:$B$23,Uttag!D209)</f>
        <v>24</v>
      </c>
      <c r="G209" s="5">
        <f t="shared" si="131"/>
        <v>0</v>
      </c>
      <c r="I209" s="206">
        <f>Förbrukning!H208</f>
        <v>0</v>
      </c>
      <c r="J209" s="93"/>
      <c r="K209" s="132"/>
      <c r="L209" s="133"/>
      <c r="N209" s="5">
        <f t="shared" si="102"/>
        <v>0</v>
      </c>
      <c r="P209" s="5">
        <f>I209*SUMIFS(Priser!$L$3:$L$14,Priser!$A$3:$A$14,BL209)</f>
        <v>0</v>
      </c>
      <c r="Q209" s="5">
        <f t="shared" si="103"/>
        <v>0</v>
      </c>
      <c r="R209" s="5"/>
      <c r="U209" s="5">
        <f t="shared" si="104"/>
        <v>0</v>
      </c>
      <c r="V209" s="5">
        <f t="shared" si="105"/>
        <v>0</v>
      </c>
      <c r="W209" s="5">
        <f t="shared" si="106"/>
        <v>0</v>
      </c>
      <c r="X209" s="5">
        <f t="shared" si="132"/>
        <v>0</v>
      </c>
      <c r="Y209" s="5">
        <f>IF(X209&gt;=Priser!$N$6,Priser!$O$6,IF(X209&gt;=Priser!$N$5,Priser!$O$5,IF(X209&gt;=Priser!$N$4,Priser!$O$4,Priser!$O$3)))</f>
        <v>0</v>
      </c>
      <c r="Z209" s="5">
        <f>Y209*SUMIFS(Priser!$L$3:$L$14,Priser!$A$3:$A$14,$BL209)*V209</f>
        <v>0</v>
      </c>
      <c r="AA209" s="5">
        <f t="shared" si="133"/>
        <v>0</v>
      </c>
      <c r="AB209" s="5">
        <f>IF(AA209&gt;=Priser!$P$6,Priser!$Q$6,IF(AA209&gt;=Priser!$P$5,Priser!$Q$5,IF(AA209&gt;=Priser!$P$4,Priser!$Q$4,Priser!$Q$3)))</f>
        <v>0</v>
      </c>
      <c r="AC209" s="5">
        <f>AB209*SUMIFS(Priser!$L$3:$L$14,Priser!$A$3:$A$14,$BL209)*W209</f>
        <v>0</v>
      </c>
      <c r="AE209" s="5"/>
      <c r="AG209" s="5">
        <f t="shared" si="107"/>
        <v>0</v>
      </c>
      <c r="AH209" s="5">
        <f t="shared" si="108"/>
        <v>0</v>
      </c>
      <c r="AI209" s="5">
        <f t="shared" si="109"/>
        <v>0</v>
      </c>
      <c r="AJ209" s="5">
        <f t="shared" si="110"/>
        <v>0</v>
      </c>
      <c r="AK209" s="5">
        <f t="shared" si="111"/>
        <v>0</v>
      </c>
      <c r="AL209" s="5">
        <f t="shared" si="112"/>
        <v>0</v>
      </c>
      <c r="AM209" s="5">
        <f t="shared" si="113"/>
        <v>0</v>
      </c>
      <c r="AN209" s="5">
        <f t="shared" si="114"/>
        <v>0</v>
      </c>
      <c r="AO209" s="5">
        <f t="shared" si="115"/>
        <v>0</v>
      </c>
      <c r="AP209" s="5">
        <f t="shared" si="116"/>
        <v>0</v>
      </c>
      <c r="AQ209" s="5">
        <f t="shared" si="117"/>
        <v>0</v>
      </c>
      <c r="AR209" s="5">
        <f t="shared" si="118"/>
        <v>0</v>
      </c>
      <c r="AS209" s="5">
        <f t="shared" si="119"/>
        <v>0</v>
      </c>
      <c r="AT209" s="5">
        <f t="shared" si="120"/>
        <v>0</v>
      </c>
      <c r="AV209" s="5"/>
      <c r="AX209" s="5">
        <f t="shared" si="121"/>
        <v>0</v>
      </c>
      <c r="AY209" s="5">
        <f t="shared" si="122"/>
        <v>0</v>
      </c>
      <c r="AZ209" s="5">
        <f t="shared" si="123"/>
        <v>0</v>
      </c>
      <c r="BA209" s="5">
        <f t="shared" si="124"/>
        <v>0</v>
      </c>
      <c r="BB209" s="5">
        <f t="shared" si="125"/>
        <v>0</v>
      </c>
      <c r="BC209" s="5">
        <f t="shared" si="126"/>
        <v>0</v>
      </c>
      <c r="BD209" s="5">
        <f t="shared" si="127"/>
        <v>0</v>
      </c>
      <c r="BE209" s="5">
        <f t="shared" si="128"/>
        <v>0</v>
      </c>
      <c r="BF209" s="5"/>
      <c r="BI209">
        <f>IF(Förbrukning!F208="",Förbrukning!E208,0)/IF(Förbrukning!$B$3=Listor!$B$5,F209,1)</f>
        <v>0</v>
      </c>
      <c r="BJ209">
        <f>Förbrukning!F208/IF(Förbrukning!$B$3=Listor!$B$5,F209,1)</f>
        <v>0</v>
      </c>
      <c r="BL209">
        <f t="shared" si="129"/>
        <v>4</v>
      </c>
      <c r="BM209">
        <f t="shared" si="134"/>
        <v>2</v>
      </c>
      <c r="BN209" s="5">
        <f>Indata!$B$6</f>
        <v>0</v>
      </c>
    </row>
    <row r="210" spans="4:66" x14ac:dyDescent="0.2">
      <c r="D210" s="4">
        <f t="shared" si="135"/>
        <v>46501</v>
      </c>
      <c r="E210" s="62">
        <f t="shared" si="130"/>
        <v>0</v>
      </c>
      <c r="F210">
        <f>24+SUMIFS(Listor!$C$22:$C$23,Listor!$B$22:$B$23,Uttag!D210)</f>
        <v>24</v>
      </c>
      <c r="G210" s="5">
        <f t="shared" si="131"/>
        <v>0</v>
      </c>
      <c r="I210" s="206">
        <f>Förbrukning!H209</f>
        <v>0</v>
      </c>
      <c r="J210" s="93"/>
      <c r="K210" s="132"/>
      <c r="L210" s="133"/>
      <c r="N210" s="5">
        <f t="shared" si="102"/>
        <v>0</v>
      </c>
      <c r="P210" s="5">
        <f>I210*SUMIFS(Priser!$L$3:$L$14,Priser!$A$3:$A$14,BL210)</f>
        <v>0</v>
      </c>
      <c r="Q210" s="5">
        <f t="shared" si="103"/>
        <v>0</v>
      </c>
      <c r="R210" s="5"/>
      <c r="U210" s="5">
        <f t="shared" si="104"/>
        <v>0</v>
      </c>
      <c r="V210" s="5">
        <f t="shared" si="105"/>
        <v>0</v>
      </c>
      <c r="W210" s="5">
        <f t="shared" si="106"/>
        <v>0</v>
      </c>
      <c r="X210" s="5">
        <f t="shared" si="132"/>
        <v>0</v>
      </c>
      <c r="Y210" s="5">
        <f>IF(X210&gt;=Priser!$N$6,Priser!$O$6,IF(X210&gt;=Priser!$N$5,Priser!$O$5,IF(X210&gt;=Priser!$N$4,Priser!$O$4,Priser!$O$3)))</f>
        <v>0</v>
      </c>
      <c r="Z210" s="5">
        <f>Y210*SUMIFS(Priser!$L$3:$L$14,Priser!$A$3:$A$14,$BL210)*V210</f>
        <v>0</v>
      </c>
      <c r="AA210" s="5">
        <f t="shared" si="133"/>
        <v>0</v>
      </c>
      <c r="AB210" s="5">
        <f>IF(AA210&gt;=Priser!$P$6,Priser!$Q$6,IF(AA210&gt;=Priser!$P$5,Priser!$Q$5,IF(AA210&gt;=Priser!$P$4,Priser!$Q$4,Priser!$Q$3)))</f>
        <v>0</v>
      </c>
      <c r="AC210" s="5">
        <f>AB210*SUMIFS(Priser!$L$3:$L$14,Priser!$A$3:$A$14,$BL210)*W210</f>
        <v>0</v>
      </c>
      <c r="AE210" s="5"/>
      <c r="AG210" s="5">
        <f t="shared" si="107"/>
        <v>0</v>
      </c>
      <c r="AH210" s="5">
        <f t="shared" si="108"/>
        <v>0</v>
      </c>
      <c r="AI210" s="5">
        <f t="shared" si="109"/>
        <v>0</v>
      </c>
      <c r="AJ210" s="5">
        <f t="shared" si="110"/>
        <v>0</v>
      </c>
      <c r="AK210" s="5">
        <f t="shared" si="111"/>
        <v>0</v>
      </c>
      <c r="AL210" s="5">
        <f t="shared" si="112"/>
        <v>0</v>
      </c>
      <c r="AM210" s="5">
        <f t="shared" si="113"/>
        <v>0</v>
      </c>
      <c r="AN210" s="5">
        <f t="shared" si="114"/>
        <v>0</v>
      </c>
      <c r="AO210" s="5">
        <f t="shared" si="115"/>
        <v>0</v>
      </c>
      <c r="AP210" s="5">
        <f t="shared" si="116"/>
        <v>0</v>
      </c>
      <c r="AQ210" s="5">
        <f t="shared" si="117"/>
        <v>0</v>
      </c>
      <c r="AR210" s="5">
        <f t="shared" si="118"/>
        <v>0</v>
      </c>
      <c r="AS210" s="5">
        <f t="shared" si="119"/>
        <v>0</v>
      </c>
      <c r="AT210" s="5">
        <f t="shared" si="120"/>
        <v>0</v>
      </c>
      <c r="AV210" s="5"/>
      <c r="AX210" s="5">
        <f t="shared" si="121"/>
        <v>0</v>
      </c>
      <c r="AY210" s="5">
        <f t="shared" si="122"/>
        <v>0</v>
      </c>
      <c r="AZ210" s="5">
        <f t="shared" si="123"/>
        <v>0</v>
      </c>
      <c r="BA210" s="5">
        <f t="shared" si="124"/>
        <v>0</v>
      </c>
      <c r="BB210" s="5">
        <f t="shared" si="125"/>
        <v>0</v>
      </c>
      <c r="BC210" s="5">
        <f t="shared" si="126"/>
        <v>0</v>
      </c>
      <c r="BD210" s="5">
        <f t="shared" si="127"/>
        <v>0</v>
      </c>
      <c r="BE210" s="5">
        <f t="shared" si="128"/>
        <v>0</v>
      </c>
      <c r="BF210" s="5"/>
      <c r="BI210">
        <f>IF(Förbrukning!F209="",Förbrukning!E209,0)/IF(Förbrukning!$B$3=Listor!$B$5,F210,1)</f>
        <v>0</v>
      </c>
      <c r="BJ210">
        <f>Förbrukning!F209/IF(Förbrukning!$B$3=Listor!$B$5,F210,1)</f>
        <v>0</v>
      </c>
      <c r="BL210">
        <f t="shared" si="129"/>
        <v>4</v>
      </c>
      <c r="BM210">
        <f t="shared" si="134"/>
        <v>2</v>
      </c>
      <c r="BN210" s="5">
        <f>Indata!$B$6</f>
        <v>0</v>
      </c>
    </row>
    <row r="211" spans="4:66" x14ac:dyDescent="0.2">
      <c r="D211" s="4">
        <f t="shared" si="135"/>
        <v>46502</v>
      </c>
      <c r="E211" s="62">
        <f t="shared" si="130"/>
        <v>0</v>
      </c>
      <c r="F211">
        <f>24+SUMIFS(Listor!$C$22:$C$23,Listor!$B$22:$B$23,Uttag!D211)</f>
        <v>24</v>
      </c>
      <c r="G211" s="5">
        <f t="shared" si="131"/>
        <v>0</v>
      </c>
      <c r="I211" s="206">
        <f>Förbrukning!H210</f>
        <v>0</v>
      </c>
      <c r="J211" s="93"/>
      <c r="K211" s="132"/>
      <c r="L211" s="133"/>
      <c r="N211" s="5">
        <f t="shared" si="102"/>
        <v>0</v>
      </c>
      <c r="P211" s="5">
        <f>I211*SUMIFS(Priser!$L$3:$L$14,Priser!$A$3:$A$14,BL211)</f>
        <v>0</v>
      </c>
      <c r="Q211" s="5">
        <f t="shared" si="103"/>
        <v>0</v>
      </c>
      <c r="R211" s="5"/>
      <c r="U211" s="5">
        <f t="shared" si="104"/>
        <v>0</v>
      </c>
      <c r="V211" s="5">
        <f t="shared" si="105"/>
        <v>0</v>
      </c>
      <c r="W211" s="5">
        <f t="shared" si="106"/>
        <v>0</v>
      </c>
      <c r="X211" s="5">
        <f t="shared" si="132"/>
        <v>0</v>
      </c>
      <c r="Y211" s="5">
        <f>IF(X211&gt;=Priser!$N$6,Priser!$O$6,IF(X211&gt;=Priser!$N$5,Priser!$O$5,IF(X211&gt;=Priser!$N$4,Priser!$O$4,Priser!$O$3)))</f>
        <v>0</v>
      </c>
      <c r="Z211" s="5">
        <f>Y211*SUMIFS(Priser!$L$3:$L$14,Priser!$A$3:$A$14,$BL211)*V211</f>
        <v>0</v>
      </c>
      <c r="AA211" s="5">
        <f t="shared" si="133"/>
        <v>0</v>
      </c>
      <c r="AB211" s="5">
        <f>IF(AA211&gt;=Priser!$P$6,Priser!$Q$6,IF(AA211&gt;=Priser!$P$5,Priser!$Q$5,IF(AA211&gt;=Priser!$P$4,Priser!$Q$4,Priser!$Q$3)))</f>
        <v>0</v>
      </c>
      <c r="AC211" s="5">
        <f>AB211*SUMIFS(Priser!$L$3:$L$14,Priser!$A$3:$A$14,$BL211)*W211</f>
        <v>0</v>
      </c>
      <c r="AE211" s="5"/>
      <c r="AG211" s="5">
        <f t="shared" si="107"/>
        <v>0</v>
      </c>
      <c r="AH211" s="5">
        <f t="shared" si="108"/>
        <v>0</v>
      </c>
      <c r="AI211" s="5">
        <f t="shared" si="109"/>
        <v>0</v>
      </c>
      <c r="AJ211" s="5">
        <f t="shared" si="110"/>
        <v>0</v>
      </c>
      <c r="AK211" s="5">
        <f t="shared" si="111"/>
        <v>0</v>
      </c>
      <c r="AL211" s="5">
        <f t="shared" si="112"/>
        <v>0</v>
      </c>
      <c r="AM211" s="5">
        <f t="shared" si="113"/>
        <v>0</v>
      </c>
      <c r="AN211" s="5">
        <f t="shared" si="114"/>
        <v>0</v>
      </c>
      <c r="AO211" s="5">
        <f t="shared" si="115"/>
        <v>0</v>
      </c>
      <c r="AP211" s="5">
        <f t="shared" si="116"/>
        <v>0</v>
      </c>
      <c r="AQ211" s="5">
        <f t="shared" si="117"/>
        <v>0</v>
      </c>
      <c r="AR211" s="5">
        <f t="shared" si="118"/>
        <v>0</v>
      </c>
      <c r="AS211" s="5">
        <f t="shared" si="119"/>
        <v>0</v>
      </c>
      <c r="AT211" s="5">
        <f t="shared" si="120"/>
        <v>0</v>
      </c>
      <c r="AV211" s="5"/>
      <c r="AX211" s="5">
        <f t="shared" si="121"/>
        <v>0</v>
      </c>
      <c r="AY211" s="5">
        <f t="shared" si="122"/>
        <v>0</v>
      </c>
      <c r="AZ211" s="5">
        <f t="shared" si="123"/>
        <v>0</v>
      </c>
      <c r="BA211" s="5">
        <f t="shared" si="124"/>
        <v>0</v>
      </c>
      <c r="BB211" s="5">
        <f t="shared" si="125"/>
        <v>0</v>
      </c>
      <c r="BC211" s="5">
        <f t="shared" si="126"/>
        <v>0</v>
      </c>
      <c r="BD211" s="5">
        <f t="shared" si="127"/>
        <v>0</v>
      </c>
      <c r="BE211" s="5">
        <f t="shared" si="128"/>
        <v>0</v>
      </c>
      <c r="BF211" s="5"/>
      <c r="BI211">
        <f>IF(Förbrukning!F210="",Förbrukning!E210,0)/IF(Förbrukning!$B$3=Listor!$B$5,F211,1)</f>
        <v>0</v>
      </c>
      <c r="BJ211">
        <f>Förbrukning!F210/IF(Förbrukning!$B$3=Listor!$B$5,F211,1)</f>
        <v>0</v>
      </c>
      <c r="BL211">
        <f t="shared" si="129"/>
        <v>4</v>
      </c>
      <c r="BM211">
        <f t="shared" si="134"/>
        <v>2</v>
      </c>
      <c r="BN211" s="5">
        <f>Indata!$B$6</f>
        <v>0</v>
      </c>
    </row>
    <row r="212" spans="4:66" x14ac:dyDescent="0.2">
      <c r="D212" s="4">
        <f t="shared" si="135"/>
        <v>46503</v>
      </c>
      <c r="E212" s="62">
        <f t="shared" si="130"/>
        <v>0</v>
      </c>
      <c r="F212">
        <f>24+SUMIFS(Listor!$C$22:$C$23,Listor!$B$22:$B$23,Uttag!D212)</f>
        <v>24</v>
      </c>
      <c r="G212" s="5">
        <f t="shared" si="131"/>
        <v>0</v>
      </c>
      <c r="I212" s="206">
        <f>Förbrukning!H211</f>
        <v>0</v>
      </c>
      <c r="J212" s="93"/>
      <c r="K212" s="132"/>
      <c r="L212" s="133"/>
      <c r="N212" s="5">
        <f t="shared" si="102"/>
        <v>0</v>
      </c>
      <c r="P212" s="5">
        <f>I212*SUMIFS(Priser!$L$3:$L$14,Priser!$A$3:$A$14,BL212)</f>
        <v>0</v>
      </c>
      <c r="Q212" s="5">
        <f t="shared" si="103"/>
        <v>0</v>
      </c>
      <c r="R212" s="5"/>
      <c r="U212" s="5">
        <f t="shared" si="104"/>
        <v>0</v>
      </c>
      <c r="V212" s="5">
        <f t="shared" si="105"/>
        <v>0</v>
      </c>
      <c r="W212" s="5">
        <f t="shared" si="106"/>
        <v>0</v>
      </c>
      <c r="X212" s="5">
        <f t="shared" si="132"/>
        <v>0</v>
      </c>
      <c r="Y212" s="5">
        <f>IF(X212&gt;=Priser!$N$6,Priser!$O$6,IF(X212&gt;=Priser!$N$5,Priser!$O$5,IF(X212&gt;=Priser!$N$4,Priser!$O$4,Priser!$O$3)))</f>
        <v>0</v>
      </c>
      <c r="Z212" s="5">
        <f>Y212*SUMIFS(Priser!$L$3:$L$14,Priser!$A$3:$A$14,$BL212)*V212</f>
        <v>0</v>
      </c>
      <c r="AA212" s="5">
        <f t="shared" si="133"/>
        <v>0</v>
      </c>
      <c r="AB212" s="5">
        <f>IF(AA212&gt;=Priser!$P$6,Priser!$Q$6,IF(AA212&gt;=Priser!$P$5,Priser!$Q$5,IF(AA212&gt;=Priser!$P$4,Priser!$Q$4,Priser!$Q$3)))</f>
        <v>0</v>
      </c>
      <c r="AC212" s="5">
        <f>AB212*SUMIFS(Priser!$L$3:$L$14,Priser!$A$3:$A$14,$BL212)*W212</f>
        <v>0</v>
      </c>
      <c r="AE212" s="5"/>
      <c r="AG212" s="5">
        <f t="shared" si="107"/>
        <v>0</v>
      </c>
      <c r="AH212" s="5">
        <f t="shared" si="108"/>
        <v>0</v>
      </c>
      <c r="AI212" s="5">
        <f t="shared" si="109"/>
        <v>0</v>
      </c>
      <c r="AJ212" s="5">
        <f t="shared" si="110"/>
        <v>0</v>
      </c>
      <c r="AK212" s="5">
        <f t="shared" si="111"/>
        <v>0</v>
      </c>
      <c r="AL212" s="5">
        <f t="shared" si="112"/>
        <v>0</v>
      </c>
      <c r="AM212" s="5">
        <f t="shared" si="113"/>
        <v>0</v>
      </c>
      <c r="AN212" s="5">
        <f t="shared" si="114"/>
        <v>0</v>
      </c>
      <c r="AO212" s="5">
        <f t="shared" si="115"/>
        <v>0</v>
      </c>
      <c r="AP212" s="5">
        <f t="shared" si="116"/>
        <v>0</v>
      </c>
      <c r="AQ212" s="5">
        <f t="shared" si="117"/>
        <v>0</v>
      </c>
      <c r="AR212" s="5">
        <f t="shared" si="118"/>
        <v>0</v>
      </c>
      <c r="AS212" s="5">
        <f t="shared" si="119"/>
        <v>0</v>
      </c>
      <c r="AT212" s="5">
        <f t="shared" si="120"/>
        <v>0</v>
      </c>
      <c r="AV212" s="5"/>
      <c r="AX212" s="5">
        <f t="shared" si="121"/>
        <v>0</v>
      </c>
      <c r="AY212" s="5">
        <f t="shared" si="122"/>
        <v>0</v>
      </c>
      <c r="AZ212" s="5">
        <f t="shared" si="123"/>
        <v>0</v>
      </c>
      <c r="BA212" s="5">
        <f t="shared" si="124"/>
        <v>0</v>
      </c>
      <c r="BB212" s="5">
        <f t="shared" si="125"/>
        <v>0</v>
      </c>
      <c r="BC212" s="5">
        <f t="shared" si="126"/>
        <v>0</v>
      </c>
      <c r="BD212" s="5">
        <f t="shared" si="127"/>
        <v>0</v>
      </c>
      <c r="BE212" s="5">
        <f t="shared" si="128"/>
        <v>0</v>
      </c>
      <c r="BF212" s="5"/>
      <c r="BI212">
        <f>IF(Förbrukning!F211="",Förbrukning!E211,0)/IF(Förbrukning!$B$3=Listor!$B$5,F212,1)</f>
        <v>0</v>
      </c>
      <c r="BJ212">
        <f>Förbrukning!F211/IF(Förbrukning!$B$3=Listor!$B$5,F212,1)</f>
        <v>0</v>
      </c>
      <c r="BL212">
        <f t="shared" si="129"/>
        <v>4</v>
      </c>
      <c r="BM212">
        <f t="shared" si="134"/>
        <v>2</v>
      </c>
      <c r="BN212" s="5">
        <f>Indata!$B$6</f>
        <v>0</v>
      </c>
    </row>
    <row r="213" spans="4:66" x14ac:dyDescent="0.2">
      <c r="D213" s="4">
        <f t="shared" si="135"/>
        <v>46504</v>
      </c>
      <c r="E213" s="62">
        <f t="shared" si="130"/>
        <v>0</v>
      </c>
      <c r="F213">
        <f>24+SUMIFS(Listor!$C$22:$C$23,Listor!$B$22:$B$23,Uttag!D213)</f>
        <v>24</v>
      </c>
      <c r="G213" s="5">
        <f t="shared" si="131"/>
        <v>0</v>
      </c>
      <c r="I213" s="206">
        <f>Förbrukning!H212</f>
        <v>0</v>
      </c>
      <c r="J213" s="93"/>
      <c r="K213" s="132"/>
      <c r="L213" s="133"/>
      <c r="N213" s="5">
        <f t="shared" si="102"/>
        <v>0</v>
      </c>
      <c r="P213" s="5">
        <f>I213*SUMIFS(Priser!$L$3:$L$14,Priser!$A$3:$A$14,BL213)</f>
        <v>0</v>
      </c>
      <c r="Q213" s="5">
        <f t="shared" si="103"/>
        <v>0</v>
      </c>
      <c r="R213" s="5"/>
      <c r="U213" s="5">
        <f t="shared" si="104"/>
        <v>0</v>
      </c>
      <c r="V213" s="5">
        <f t="shared" si="105"/>
        <v>0</v>
      </c>
      <c r="W213" s="5">
        <f t="shared" si="106"/>
        <v>0</v>
      </c>
      <c r="X213" s="5">
        <f t="shared" si="132"/>
        <v>0</v>
      </c>
      <c r="Y213" s="5">
        <f>IF(X213&gt;=Priser!$N$6,Priser!$O$6,IF(X213&gt;=Priser!$N$5,Priser!$O$5,IF(X213&gt;=Priser!$N$4,Priser!$O$4,Priser!$O$3)))</f>
        <v>0</v>
      </c>
      <c r="Z213" s="5">
        <f>Y213*SUMIFS(Priser!$L$3:$L$14,Priser!$A$3:$A$14,$BL213)*V213</f>
        <v>0</v>
      </c>
      <c r="AA213" s="5">
        <f t="shared" si="133"/>
        <v>0</v>
      </c>
      <c r="AB213" s="5">
        <f>IF(AA213&gt;=Priser!$P$6,Priser!$Q$6,IF(AA213&gt;=Priser!$P$5,Priser!$Q$5,IF(AA213&gt;=Priser!$P$4,Priser!$Q$4,Priser!$Q$3)))</f>
        <v>0</v>
      </c>
      <c r="AC213" s="5">
        <f>AB213*SUMIFS(Priser!$L$3:$L$14,Priser!$A$3:$A$14,$BL213)*W213</f>
        <v>0</v>
      </c>
      <c r="AE213" s="5"/>
      <c r="AG213" s="5">
        <f t="shared" si="107"/>
        <v>0</v>
      </c>
      <c r="AH213" s="5">
        <f t="shared" si="108"/>
        <v>0</v>
      </c>
      <c r="AI213" s="5">
        <f t="shared" si="109"/>
        <v>0</v>
      </c>
      <c r="AJ213" s="5">
        <f t="shared" si="110"/>
        <v>0</v>
      </c>
      <c r="AK213" s="5">
        <f t="shared" si="111"/>
        <v>0</v>
      </c>
      <c r="AL213" s="5">
        <f t="shared" si="112"/>
        <v>0</v>
      </c>
      <c r="AM213" s="5">
        <f t="shared" si="113"/>
        <v>0</v>
      </c>
      <c r="AN213" s="5">
        <f t="shared" si="114"/>
        <v>0</v>
      </c>
      <c r="AO213" s="5">
        <f t="shared" si="115"/>
        <v>0</v>
      </c>
      <c r="AP213" s="5">
        <f t="shared" si="116"/>
        <v>0</v>
      </c>
      <c r="AQ213" s="5">
        <f t="shared" si="117"/>
        <v>0</v>
      </c>
      <c r="AR213" s="5">
        <f t="shared" si="118"/>
        <v>0</v>
      </c>
      <c r="AS213" s="5">
        <f t="shared" si="119"/>
        <v>0</v>
      </c>
      <c r="AT213" s="5">
        <f t="shared" si="120"/>
        <v>0</v>
      </c>
      <c r="AV213" s="5"/>
      <c r="AX213" s="5">
        <f t="shared" si="121"/>
        <v>0</v>
      </c>
      <c r="AY213" s="5">
        <f t="shared" si="122"/>
        <v>0</v>
      </c>
      <c r="AZ213" s="5">
        <f t="shared" si="123"/>
        <v>0</v>
      </c>
      <c r="BA213" s="5">
        <f t="shared" si="124"/>
        <v>0</v>
      </c>
      <c r="BB213" s="5">
        <f t="shared" si="125"/>
        <v>0</v>
      </c>
      <c r="BC213" s="5">
        <f t="shared" si="126"/>
        <v>0</v>
      </c>
      <c r="BD213" s="5">
        <f t="shared" si="127"/>
        <v>0</v>
      </c>
      <c r="BE213" s="5">
        <f t="shared" si="128"/>
        <v>0</v>
      </c>
      <c r="BF213" s="5"/>
      <c r="BI213">
        <f>IF(Förbrukning!F212="",Förbrukning!E212,0)/IF(Förbrukning!$B$3=Listor!$B$5,F213,1)</f>
        <v>0</v>
      </c>
      <c r="BJ213">
        <f>Förbrukning!F212/IF(Förbrukning!$B$3=Listor!$B$5,F213,1)</f>
        <v>0</v>
      </c>
      <c r="BL213">
        <f t="shared" si="129"/>
        <v>4</v>
      </c>
      <c r="BM213">
        <f t="shared" si="134"/>
        <v>2</v>
      </c>
      <c r="BN213" s="5">
        <f>Indata!$B$6</f>
        <v>0</v>
      </c>
    </row>
    <row r="214" spans="4:66" x14ac:dyDescent="0.2">
      <c r="D214" s="4">
        <f t="shared" si="135"/>
        <v>46505</v>
      </c>
      <c r="E214" s="62">
        <f t="shared" si="130"/>
        <v>0</v>
      </c>
      <c r="F214">
        <f>24+SUMIFS(Listor!$C$22:$C$23,Listor!$B$22:$B$23,Uttag!D214)</f>
        <v>24</v>
      </c>
      <c r="G214" s="5">
        <f t="shared" si="131"/>
        <v>0</v>
      </c>
      <c r="I214" s="206">
        <f>Förbrukning!H213</f>
        <v>0</v>
      </c>
      <c r="J214" s="93"/>
      <c r="K214" s="132"/>
      <c r="L214" s="133"/>
      <c r="N214" s="5">
        <f t="shared" si="102"/>
        <v>0</v>
      </c>
      <c r="P214" s="5">
        <f>I214*SUMIFS(Priser!$L$3:$L$14,Priser!$A$3:$A$14,BL214)</f>
        <v>0</v>
      </c>
      <c r="Q214" s="5">
        <f t="shared" si="103"/>
        <v>0</v>
      </c>
      <c r="R214" s="5"/>
      <c r="U214" s="5">
        <f t="shared" si="104"/>
        <v>0</v>
      </c>
      <c r="V214" s="5">
        <f t="shared" si="105"/>
        <v>0</v>
      </c>
      <c r="W214" s="5">
        <f t="shared" si="106"/>
        <v>0</v>
      </c>
      <c r="X214" s="5">
        <f t="shared" si="132"/>
        <v>0</v>
      </c>
      <c r="Y214" s="5">
        <f>IF(X214&gt;=Priser!$N$6,Priser!$O$6,IF(X214&gt;=Priser!$N$5,Priser!$O$5,IF(X214&gt;=Priser!$N$4,Priser!$O$4,Priser!$O$3)))</f>
        <v>0</v>
      </c>
      <c r="Z214" s="5">
        <f>Y214*SUMIFS(Priser!$L$3:$L$14,Priser!$A$3:$A$14,$BL214)*V214</f>
        <v>0</v>
      </c>
      <c r="AA214" s="5">
        <f t="shared" si="133"/>
        <v>0</v>
      </c>
      <c r="AB214" s="5">
        <f>IF(AA214&gt;=Priser!$P$6,Priser!$Q$6,IF(AA214&gt;=Priser!$P$5,Priser!$Q$5,IF(AA214&gt;=Priser!$P$4,Priser!$Q$4,Priser!$Q$3)))</f>
        <v>0</v>
      </c>
      <c r="AC214" s="5">
        <f>AB214*SUMIFS(Priser!$L$3:$L$14,Priser!$A$3:$A$14,$BL214)*W214</f>
        <v>0</v>
      </c>
      <c r="AE214" s="5"/>
      <c r="AG214" s="5">
        <f t="shared" si="107"/>
        <v>0</v>
      </c>
      <c r="AH214" s="5">
        <f t="shared" si="108"/>
        <v>0</v>
      </c>
      <c r="AI214" s="5">
        <f t="shared" si="109"/>
        <v>0</v>
      </c>
      <c r="AJ214" s="5">
        <f t="shared" si="110"/>
        <v>0</v>
      </c>
      <c r="AK214" s="5">
        <f t="shared" si="111"/>
        <v>0</v>
      </c>
      <c r="AL214" s="5">
        <f t="shared" si="112"/>
        <v>0</v>
      </c>
      <c r="AM214" s="5">
        <f t="shared" si="113"/>
        <v>0</v>
      </c>
      <c r="AN214" s="5">
        <f t="shared" si="114"/>
        <v>0</v>
      </c>
      <c r="AO214" s="5">
        <f t="shared" si="115"/>
        <v>0</v>
      </c>
      <c r="AP214" s="5">
        <f t="shared" si="116"/>
        <v>0</v>
      </c>
      <c r="AQ214" s="5">
        <f t="shared" si="117"/>
        <v>0</v>
      </c>
      <c r="AR214" s="5">
        <f t="shared" si="118"/>
        <v>0</v>
      </c>
      <c r="AS214" s="5">
        <f t="shared" si="119"/>
        <v>0</v>
      </c>
      <c r="AT214" s="5">
        <f t="shared" si="120"/>
        <v>0</v>
      </c>
      <c r="AV214" s="5"/>
      <c r="AX214" s="5">
        <f t="shared" si="121"/>
        <v>0</v>
      </c>
      <c r="AY214" s="5">
        <f t="shared" si="122"/>
        <v>0</v>
      </c>
      <c r="AZ214" s="5">
        <f t="shared" si="123"/>
        <v>0</v>
      </c>
      <c r="BA214" s="5">
        <f t="shared" si="124"/>
        <v>0</v>
      </c>
      <c r="BB214" s="5">
        <f t="shared" si="125"/>
        <v>0</v>
      </c>
      <c r="BC214" s="5">
        <f t="shared" si="126"/>
        <v>0</v>
      </c>
      <c r="BD214" s="5">
        <f t="shared" si="127"/>
        <v>0</v>
      </c>
      <c r="BE214" s="5">
        <f t="shared" si="128"/>
        <v>0</v>
      </c>
      <c r="BF214" s="5"/>
      <c r="BI214">
        <f>IF(Förbrukning!F213="",Förbrukning!E213,0)/IF(Förbrukning!$B$3=Listor!$B$5,F214,1)</f>
        <v>0</v>
      </c>
      <c r="BJ214">
        <f>Förbrukning!F213/IF(Förbrukning!$B$3=Listor!$B$5,F214,1)</f>
        <v>0</v>
      </c>
      <c r="BL214">
        <f t="shared" si="129"/>
        <v>4</v>
      </c>
      <c r="BM214">
        <f t="shared" si="134"/>
        <v>2</v>
      </c>
      <c r="BN214" s="5">
        <f>Indata!$B$6</f>
        <v>0</v>
      </c>
    </row>
    <row r="215" spans="4:66" x14ac:dyDescent="0.2">
      <c r="D215" s="4">
        <f t="shared" si="135"/>
        <v>46506</v>
      </c>
      <c r="E215" s="62">
        <f t="shared" si="130"/>
        <v>0</v>
      </c>
      <c r="F215">
        <f>24+SUMIFS(Listor!$C$22:$C$23,Listor!$B$22:$B$23,Uttag!D215)</f>
        <v>24</v>
      </c>
      <c r="G215" s="5">
        <f t="shared" si="131"/>
        <v>0</v>
      </c>
      <c r="I215" s="206">
        <f>Förbrukning!H214</f>
        <v>0</v>
      </c>
      <c r="J215" s="93"/>
      <c r="K215" s="132"/>
      <c r="L215" s="133"/>
      <c r="N215" s="5">
        <f t="shared" si="102"/>
        <v>0</v>
      </c>
      <c r="P215" s="5">
        <f>I215*SUMIFS(Priser!$L$3:$L$14,Priser!$A$3:$A$14,BL215)</f>
        <v>0</v>
      </c>
      <c r="Q215" s="5">
        <f t="shared" si="103"/>
        <v>0</v>
      </c>
      <c r="R215" s="5"/>
      <c r="U215" s="5">
        <f t="shared" si="104"/>
        <v>0</v>
      </c>
      <c r="V215" s="5">
        <f t="shared" si="105"/>
        <v>0</v>
      </c>
      <c r="W215" s="5">
        <f t="shared" si="106"/>
        <v>0</v>
      </c>
      <c r="X215" s="5">
        <f t="shared" si="132"/>
        <v>0</v>
      </c>
      <c r="Y215" s="5">
        <f>IF(X215&gt;=Priser!$N$6,Priser!$O$6,IF(X215&gt;=Priser!$N$5,Priser!$O$5,IF(X215&gt;=Priser!$N$4,Priser!$O$4,Priser!$O$3)))</f>
        <v>0</v>
      </c>
      <c r="Z215" s="5">
        <f>Y215*SUMIFS(Priser!$L$3:$L$14,Priser!$A$3:$A$14,$BL215)*V215</f>
        <v>0</v>
      </c>
      <c r="AA215" s="5">
        <f t="shared" si="133"/>
        <v>0</v>
      </c>
      <c r="AB215" s="5">
        <f>IF(AA215&gt;=Priser!$P$6,Priser!$Q$6,IF(AA215&gt;=Priser!$P$5,Priser!$Q$5,IF(AA215&gt;=Priser!$P$4,Priser!$Q$4,Priser!$Q$3)))</f>
        <v>0</v>
      </c>
      <c r="AC215" s="5">
        <f>AB215*SUMIFS(Priser!$L$3:$L$14,Priser!$A$3:$A$14,$BL215)*W215</f>
        <v>0</v>
      </c>
      <c r="AE215" s="5"/>
      <c r="AG215" s="5">
        <f t="shared" si="107"/>
        <v>0</v>
      </c>
      <c r="AH215" s="5">
        <f t="shared" si="108"/>
        <v>0</v>
      </c>
      <c r="AI215" s="5">
        <f t="shared" si="109"/>
        <v>0</v>
      </c>
      <c r="AJ215" s="5">
        <f t="shared" si="110"/>
        <v>0</v>
      </c>
      <c r="AK215" s="5">
        <f t="shared" si="111"/>
        <v>0</v>
      </c>
      <c r="AL215" s="5">
        <f t="shared" si="112"/>
        <v>0</v>
      </c>
      <c r="AM215" s="5">
        <f t="shared" si="113"/>
        <v>0</v>
      </c>
      <c r="AN215" s="5">
        <f t="shared" si="114"/>
        <v>0</v>
      </c>
      <c r="AO215" s="5">
        <f t="shared" si="115"/>
        <v>0</v>
      </c>
      <c r="AP215" s="5">
        <f t="shared" si="116"/>
        <v>0</v>
      </c>
      <c r="AQ215" s="5">
        <f t="shared" si="117"/>
        <v>0</v>
      </c>
      <c r="AR215" s="5">
        <f t="shared" si="118"/>
        <v>0</v>
      </c>
      <c r="AS215" s="5">
        <f t="shared" si="119"/>
        <v>0</v>
      </c>
      <c r="AT215" s="5">
        <f t="shared" si="120"/>
        <v>0</v>
      </c>
      <c r="AV215" s="5"/>
      <c r="AX215" s="5">
        <f t="shared" si="121"/>
        <v>0</v>
      </c>
      <c r="AY215" s="5">
        <f t="shared" si="122"/>
        <v>0</v>
      </c>
      <c r="AZ215" s="5">
        <f t="shared" si="123"/>
        <v>0</v>
      </c>
      <c r="BA215" s="5">
        <f t="shared" si="124"/>
        <v>0</v>
      </c>
      <c r="BB215" s="5">
        <f t="shared" si="125"/>
        <v>0</v>
      </c>
      <c r="BC215" s="5">
        <f t="shared" si="126"/>
        <v>0</v>
      </c>
      <c r="BD215" s="5">
        <f t="shared" si="127"/>
        <v>0</v>
      </c>
      <c r="BE215" s="5">
        <f t="shared" si="128"/>
        <v>0</v>
      </c>
      <c r="BF215" s="5"/>
      <c r="BI215">
        <f>IF(Förbrukning!F214="",Förbrukning!E214,0)/IF(Förbrukning!$B$3=Listor!$B$5,F215,1)</f>
        <v>0</v>
      </c>
      <c r="BJ215">
        <f>Förbrukning!F214/IF(Förbrukning!$B$3=Listor!$B$5,F215,1)</f>
        <v>0</v>
      </c>
      <c r="BL215">
        <f t="shared" si="129"/>
        <v>4</v>
      </c>
      <c r="BM215">
        <f t="shared" si="134"/>
        <v>2</v>
      </c>
      <c r="BN215" s="5">
        <f>Indata!$B$6</f>
        <v>0</v>
      </c>
    </row>
    <row r="216" spans="4:66" x14ac:dyDescent="0.2">
      <c r="D216" s="4">
        <f t="shared" si="135"/>
        <v>46507</v>
      </c>
      <c r="E216" s="62">
        <f t="shared" si="130"/>
        <v>0</v>
      </c>
      <c r="F216">
        <f>24+SUMIFS(Listor!$C$22:$C$23,Listor!$B$22:$B$23,Uttag!D216)</f>
        <v>24</v>
      </c>
      <c r="G216" s="5">
        <f t="shared" si="131"/>
        <v>0</v>
      </c>
      <c r="I216" s="206">
        <f>Förbrukning!H215</f>
        <v>0</v>
      </c>
      <c r="J216" s="93"/>
      <c r="K216" s="132"/>
      <c r="L216" s="133"/>
      <c r="N216" s="5">
        <f t="shared" si="102"/>
        <v>0</v>
      </c>
      <c r="P216" s="5">
        <f>I216*SUMIFS(Priser!$L$3:$L$14,Priser!$A$3:$A$14,BL216)</f>
        <v>0</v>
      </c>
      <c r="Q216" s="5">
        <f t="shared" si="103"/>
        <v>0</v>
      </c>
      <c r="R216" s="5"/>
      <c r="U216" s="5">
        <f t="shared" si="104"/>
        <v>0</v>
      </c>
      <c r="V216" s="5">
        <f>U216-W216</f>
        <v>0</v>
      </c>
      <c r="W216" s="5">
        <f t="shared" si="106"/>
        <v>0</v>
      </c>
      <c r="X216" s="5">
        <f t="shared" si="132"/>
        <v>0</v>
      </c>
      <c r="Y216" s="5">
        <f>IF(X216&gt;=Priser!$N$6,Priser!$O$6,IF(X216&gt;=Priser!$N$5,Priser!$O$5,IF(X216&gt;=Priser!$N$4,Priser!$O$4,Priser!$O$3)))</f>
        <v>0</v>
      </c>
      <c r="Z216" s="5">
        <f>Y216*SUMIFS(Priser!$L$3:$L$14,Priser!$A$3:$A$14,$BL216)*V216</f>
        <v>0</v>
      </c>
      <c r="AA216" s="5">
        <f t="shared" si="133"/>
        <v>0</v>
      </c>
      <c r="AB216" s="5">
        <f>IF(AA216&gt;=Priser!$P$6,Priser!$Q$6,IF(AA216&gt;=Priser!$P$5,Priser!$Q$5,IF(AA216&gt;=Priser!$P$4,Priser!$Q$4,Priser!$Q$3)))</f>
        <v>0</v>
      </c>
      <c r="AC216" s="5">
        <f>AB216*SUMIFS(Priser!$L$3:$L$14,Priser!$A$3:$A$14,$BL216)*W216</f>
        <v>0</v>
      </c>
      <c r="AE216" s="5"/>
      <c r="AG216" s="5">
        <f t="shared" si="107"/>
        <v>0</v>
      </c>
      <c r="AH216" s="5">
        <f t="shared" si="108"/>
        <v>0</v>
      </c>
      <c r="AI216" s="5">
        <f t="shared" si="109"/>
        <v>0</v>
      </c>
      <c r="AJ216" s="5">
        <f t="shared" si="110"/>
        <v>0</v>
      </c>
      <c r="AK216" s="5">
        <f t="shared" si="111"/>
        <v>0</v>
      </c>
      <c r="AL216" s="5">
        <f t="shared" si="112"/>
        <v>0</v>
      </c>
      <c r="AM216" s="5">
        <f t="shared" si="113"/>
        <v>0</v>
      </c>
      <c r="AN216" s="5">
        <f t="shared" si="114"/>
        <v>0</v>
      </c>
      <c r="AO216" s="5">
        <f t="shared" si="115"/>
        <v>0</v>
      </c>
      <c r="AP216" s="5">
        <f t="shared" si="116"/>
        <v>0</v>
      </c>
      <c r="AQ216" s="5">
        <f t="shared" si="117"/>
        <v>0</v>
      </c>
      <c r="AR216" s="5">
        <f t="shared" si="118"/>
        <v>0</v>
      </c>
      <c r="AS216" s="5">
        <f t="shared" si="119"/>
        <v>0</v>
      </c>
      <c r="AT216" s="5">
        <f t="shared" si="120"/>
        <v>0</v>
      </c>
      <c r="AV216" s="5"/>
      <c r="AX216" s="5">
        <f t="shared" si="121"/>
        <v>0</v>
      </c>
      <c r="AY216" s="5">
        <f t="shared" si="122"/>
        <v>0</v>
      </c>
      <c r="AZ216" s="5">
        <f t="shared" si="123"/>
        <v>0</v>
      </c>
      <c r="BA216" s="5">
        <f t="shared" si="124"/>
        <v>0</v>
      </c>
      <c r="BB216" s="5">
        <f t="shared" si="125"/>
        <v>0</v>
      </c>
      <c r="BC216" s="5">
        <f t="shared" si="126"/>
        <v>0</v>
      </c>
      <c r="BD216" s="5">
        <f t="shared" si="127"/>
        <v>0</v>
      </c>
      <c r="BE216" s="5">
        <f t="shared" si="128"/>
        <v>0</v>
      </c>
      <c r="BF216" s="5"/>
      <c r="BI216">
        <f>IF(Förbrukning!F215="",Förbrukning!E215,0)/IF(Förbrukning!$B$3=Listor!$B$5,F216,1)</f>
        <v>0</v>
      </c>
      <c r="BJ216">
        <f>Förbrukning!F215/IF(Förbrukning!$B$3=Listor!$B$5,F216,1)</f>
        <v>0</v>
      </c>
      <c r="BL216">
        <f t="shared" si="129"/>
        <v>4</v>
      </c>
      <c r="BM216">
        <f t="shared" si="134"/>
        <v>2</v>
      </c>
      <c r="BN216" s="5">
        <f>Indata!$B$6</f>
        <v>0</v>
      </c>
    </row>
    <row r="217" spans="4:66" x14ac:dyDescent="0.2">
      <c r="D217" s="4">
        <f t="shared" si="135"/>
        <v>46508</v>
      </c>
      <c r="E217" s="62">
        <f t="shared" si="130"/>
        <v>0</v>
      </c>
      <c r="F217">
        <f>24+SUMIFS(Listor!$C$22:$C$23,Listor!$B$22:$B$23,Uttag!D217)</f>
        <v>24</v>
      </c>
      <c r="G217" s="5">
        <f t="shared" si="131"/>
        <v>0</v>
      </c>
      <c r="I217" s="206">
        <f>Förbrukning!H216</f>
        <v>0</v>
      </c>
      <c r="J217" s="93"/>
      <c r="K217" s="132"/>
      <c r="L217" s="133"/>
      <c r="N217" s="5">
        <f t="shared" si="102"/>
        <v>0</v>
      </c>
      <c r="P217" s="5">
        <f>I217*SUMIFS(Priser!$L$3:$L$14,Priser!$A$3:$A$14,BL217)</f>
        <v>0</v>
      </c>
      <c r="Q217" s="5">
        <f t="shared" si="103"/>
        <v>0</v>
      </c>
      <c r="R217" s="5"/>
      <c r="U217" s="5">
        <f t="shared" si="104"/>
        <v>0</v>
      </c>
      <c r="V217" s="5">
        <f t="shared" ref="V217:V280" si="136">U217-W217</f>
        <v>0</v>
      </c>
      <c r="W217" s="5">
        <f t="shared" si="106"/>
        <v>0</v>
      </c>
      <c r="X217" s="5">
        <f t="shared" si="132"/>
        <v>0</v>
      </c>
      <c r="Y217" s="5">
        <f>IF(X217&gt;=Priser!$N$6,Priser!$O$6,IF(X217&gt;=Priser!$N$5,Priser!$O$5,IF(X217&gt;=Priser!$N$4,Priser!$O$4,Priser!$O$3)))</f>
        <v>0</v>
      </c>
      <c r="Z217" s="5">
        <f>Y217*SUMIFS(Priser!$L$3:$L$14,Priser!$A$3:$A$14,$BL217)*V217</f>
        <v>0</v>
      </c>
      <c r="AA217" s="5">
        <f t="shared" si="133"/>
        <v>0</v>
      </c>
      <c r="AB217" s="5">
        <f>IF(AA217&gt;=Priser!$P$6,Priser!$Q$6,IF(AA217&gt;=Priser!$P$5,Priser!$Q$5,IF(AA217&gt;=Priser!$P$4,Priser!$Q$4,Priser!$Q$3)))</f>
        <v>0</v>
      </c>
      <c r="AC217" s="5">
        <f>AB217*SUMIFS(Priser!$L$3:$L$14,Priser!$A$3:$A$14,$BL217)*W217</f>
        <v>0</v>
      </c>
      <c r="AE217" s="5"/>
      <c r="AG217" s="5">
        <f t="shared" si="107"/>
        <v>0</v>
      </c>
      <c r="AH217" s="5">
        <f t="shared" si="108"/>
        <v>0</v>
      </c>
      <c r="AI217" s="5">
        <f t="shared" si="109"/>
        <v>0</v>
      </c>
      <c r="AJ217" s="5">
        <f t="shared" si="110"/>
        <v>0</v>
      </c>
      <c r="AK217" s="5">
        <f t="shared" si="111"/>
        <v>0</v>
      </c>
      <c r="AL217" s="5">
        <f t="shared" si="112"/>
        <v>0</v>
      </c>
      <c r="AM217" s="5">
        <f t="shared" si="113"/>
        <v>0</v>
      </c>
      <c r="AN217" s="5">
        <f t="shared" si="114"/>
        <v>0</v>
      </c>
      <c r="AO217" s="5">
        <f t="shared" si="115"/>
        <v>0</v>
      </c>
      <c r="AP217" s="5">
        <f t="shared" si="116"/>
        <v>0</v>
      </c>
      <c r="AQ217" s="5">
        <f t="shared" si="117"/>
        <v>0</v>
      </c>
      <c r="AR217" s="5">
        <f t="shared" si="118"/>
        <v>0</v>
      </c>
      <c r="AS217" s="5">
        <f t="shared" si="119"/>
        <v>0</v>
      </c>
      <c r="AT217" s="5">
        <f t="shared" si="120"/>
        <v>0</v>
      </c>
      <c r="AV217" s="5"/>
      <c r="AX217" s="5">
        <f t="shared" si="121"/>
        <v>0</v>
      </c>
      <c r="AY217" s="5">
        <f t="shared" si="122"/>
        <v>0</v>
      </c>
      <c r="AZ217" s="5">
        <f t="shared" si="123"/>
        <v>0</v>
      </c>
      <c r="BA217" s="5">
        <f t="shared" si="124"/>
        <v>0</v>
      </c>
      <c r="BB217" s="5">
        <f t="shared" si="125"/>
        <v>0</v>
      </c>
      <c r="BC217" s="5">
        <f t="shared" si="126"/>
        <v>0</v>
      </c>
      <c r="BD217" s="5">
        <f t="shared" si="127"/>
        <v>0</v>
      </c>
      <c r="BE217" s="5">
        <f t="shared" si="128"/>
        <v>0</v>
      </c>
      <c r="BF217" s="5"/>
      <c r="BI217">
        <f>IF(Förbrukning!F216="",Förbrukning!E216,0)/IF(Förbrukning!$B$3=Listor!$B$5,F217,1)</f>
        <v>0</v>
      </c>
      <c r="BJ217">
        <f>Förbrukning!F216/IF(Förbrukning!$B$3=Listor!$B$5,F217,1)</f>
        <v>0</v>
      </c>
      <c r="BL217">
        <f t="shared" si="129"/>
        <v>5</v>
      </c>
      <c r="BM217">
        <f t="shared" si="134"/>
        <v>2</v>
      </c>
      <c r="BN217" s="5">
        <f>Indata!$B$7</f>
        <v>0</v>
      </c>
    </row>
    <row r="218" spans="4:66" x14ac:dyDescent="0.2">
      <c r="D218" s="4">
        <f t="shared" si="135"/>
        <v>46509</v>
      </c>
      <c r="E218" s="62">
        <f t="shared" si="130"/>
        <v>0</v>
      </c>
      <c r="F218">
        <f>24+SUMIFS(Listor!$C$22:$C$23,Listor!$B$22:$B$23,Uttag!D218)</f>
        <v>24</v>
      </c>
      <c r="G218" s="5">
        <f t="shared" si="131"/>
        <v>0</v>
      </c>
      <c r="I218" s="206">
        <f>Förbrukning!H217</f>
        <v>0</v>
      </c>
      <c r="J218" s="93"/>
      <c r="K218" s="132"/>
      <c r="L218" s="133"/>
      <c r="N218" s="5">
        <f t="shared" si="102"/>
        <v>0</v>
      </c>
      <c r="P218" s="5">
        <f>I218*SUMIFS(Priser!$L$3:$L$14,Priser!$A$3:$A$14,BL218)</f>
        <v>0</v>
      </c>
      <c r="Q218" s="5">
        <f t="shared" si="103"/>
        <v>0</v>
      </c>
      <c r="R218" s="5"/>
      <c r="U218" s="5">
        <f t="shared" si="104"/>
        <v>0</v>
      </c>
      <c r="V218" s="5">
        <f t="shared" si="136"/>
        <v>0</v>
      </c>
      <c r="W218" s="5">
        <f t="shared" si="106"/>
        <v>0</v>
      </c>
      <c r="X218" s="5">
        <f t="shared" si="132"/>
        <v>0</v>
      </c>
      <c r="Y218" s="5">
        <f>IF(X218&gt;=Priser!$N$6,Priser!$O$6,IF(X218&gt;=Priser!$N$5,Priser!$O$5,IF(X218&gt;=Priser!$N$4,Priser!$O$4,Priser!$O$3)))</f>
        <v>0</v>
      </c>
      <c r="Z218" s="5">
        <f>Y218*SUMIFS(Priser!$L$3:$L$14,Priser!$A$3:$A$14,$BL218)*V218</f>
        <v>0</v>
      </c>
      <c r="AA218" s="5">
        <f t="shared" si="133"/>
        <v>0</v>
      </c>
      <c r="AB218" s="5">
        <f>IF(AA218&gt;=Priser!$P$6,Priser!$Q$6,IF(AA218&gt;=Priser!$P$5,Priser!$Q$5,IF(AA218&gt;=Priser!$P$4,Priser!$Q$4,Priser!$Q$3)))</f>
        <v>0</v>
      </c>
      <c r="AC218" s="5">
        <f>AB218*SUMIFS(Priser!$L$3:$L$14,Priser!$A$3:$A$14,$BL218)*W218</f>
        <v>0</v>
      </c>
      <c r="AE218" s="5"/>
      <c r="AG218" s="5">
        <f t="shared" si="107"/>
        <v>0</v>
      </c>
      <c r="AH218" s="5">
        <f t="shared" si="108"/>
        <v>0</v>
      </c>
      <c r="AI218" s="5">
        <f t="shared" si="109"/>
        <v>0</v>
      </c>
      <c r="AJ218" s="5">
        <f t="shared" si="110"/>
        <v>0</v>
      </c>
      <c r="AK218" s="5">
        <f t="shared" si="111"/>
        <v>0</v>
      </c>
      <c r="AL218" s="5">
        <f t="shared" si="112"/>
        <v>0</v>
      </c>
      <c r="AM218" s="5">
        <f t="shared" si="113"/>
        <v>0</v>
      </c>
      <c r="AN218" s="5">
        <f t="shared" si="114"/>
        <v>0</v>
      </c>
      <c r="AO218" s="5">
        <f t="shared" si="115"/>
        <v>0</v>
      </c>
      <c r="AP218" s="5">
        <f t="shared" si="116"/>
        <v>0</v>
      </c>
      <c r="AQ218" s="5">
        <f t="shared" si="117"/>
        <v>0</v>
      </c>
      <c r="AR218" s="5">
        <f t="shared" si="118"/>
        <v>0</v>
      </c>
      <c r="AS218" s="5">
        <f t="shared" si="119"/>
        <v>0</v>
      </c>
      <c r="AT218" s="5">
        <f t="shared" si="120"/>
        <v>0</v>
      </c>
      <c r="AV218" s="5"/>
      <c r="AX218" s="5">
        <f t="shared" si="121"/>
        <v>0</v>
      </c>
      <c r="AY218" s="5">
        <f t="shared" si="122"/>
        <v>0</v>
      </c>
      <c r="AZ218" s="5">
        <f t="shared" si="123"/>
        <v>0</v>
      </c>
      <c r="BA218" s="5">
        <f t="shared" si="124"/>
        <v>0</v>
      </c>
      <c r="BB218" s="5">
        <f t="shared" si="125"/>
        <v>0</v>
      </c>
      <c r="BC218" s="5">
        <f t="shared" si="126"/>
        <v>0</v>
      </c>
      <c r="BD218" s="5">
        <f t="shared" si="127"/>
        <v>0</v>
      </c>
      <c r="BE218" s="5">
        <f t="shared" si="128"/>
        <v>0</v>
      </c>
      <c r="BF218" s="5"/>
      <c r="BI218">
        <f>IF(Förbrukning!F217="",Förbrukning!E217,0)/IF(Förbrukning!$B$3=Listor!$B$5,F218,1)</f>
        <v>0</v>
      </c>
      <c r="BJ218">
        <f>Förbrukning!F217/IF(Förbrukning!$B$3=Listor!$B$5,F218,1)</f>
        <v>0</v>
      </c>
      <c r="BL218">
        <f t="shared" si="129"/>
        <v>5</v>
      </c>
      <c r="BM218">
        <f t="shared" si="134"/>
        <v>2</v>
      </c>
      <c r="BN218" s="5">
        <f>Indata!$B$7</f>
        <v>0</v>
      </c>
    </row>
    <row r="219" spans="4:66" x14ac:dyDescent="0.2">
      <c r="D219" s="4">
        <f t="shared" si="135"/>
        <v>46510</v>
      </c>
      <c r="E219" s="62">
        <f t="shared" si="130"/>
        <v>0</v>
      </c>
      <c r="F219">
        <f>24+SUMIFS(Listor!$C$22:$C$23,Listor!$B$22:$B$23,Uttag!D219)</f>
        <v>24</v>
      </c>
      <c r="G219" s="5">
        <f t="shared" si="131"/>
        <v>0</v>
      </c>
      <c r="I219" s="206">
        <f>Förbrukning!H218</f>
        <v>0</v>
      </c>
      <c r="J219" s="93"/>
      <c r="K219" s="132"/>
      <c r="L219" s="133"/>
      <c r="N219" s="5">
        <f t="shared" si="102"/>
        <v>0</v>
      </c>
      <c r="P219" s="5">
        <f>I219*SUMIFS(Priser!$L$3:$L$14,Priser!$A$3:$A$14,BL219)</f>
        <v>0</v>
      </c>
      <c r="Q219" s="5">
        <f t="shared" si="103"/>
        <v>0</v>
      </c>
      <c r="R219" s="5"/>
      <c r="U219" s="5">
        <f t="shared" si="104"/>
        <v>0</v>
      </c>
      <c r="V219" s="5">
        <f t="shared" si="136"/>
        <v>0</v>
      </c>
      <c r="W219" s="5">
        <f t="shared" si="106"/>
        <v>0</v>
      </c>
      <c r="X219" s="5">
        <f t="shared" si="132"/>
        <v>0</v>
      </c>
      <c r="Y219" s="5">
        <f>IF(X219&gt;=Priser!$N$6,Priser!$O$6,IF(X219&gt;=Priser!$N$5,Priser!$O$5,IF(X219&gt;=Priser!$N$4,Priser!$O$4,Priser!$O$3)))</f>
        <v>0</v>
      </c>
      <c r="Z219" s="5">
        <f>Y219*SUMIFS(Priser!$L$3:$L$14,Priser!$A$3:$A$14,$BL219)*V219</f>
        <v>0</v>
      </c>
      <c r="AA219" s="5">
        <f t="shared" si="133"/>
        <v>0</v>
      </c>
      <c r="AB219" s="5">
        <f>IF(AA219&gt;=Priser!$P$6,Priser!$Q$6,IF(AA219&gt;=Priser!$P$5,Priser!$Q$5,IF(AA219&gt;=Priser!$P$4,Priser!$Q$4,Priser!$Q$3)))</f>
        <v>0</v>
      </c>
      <c r="AC219" s="5">
        <f>AB219*SUMIFS(Priser!$L$3:$L$14,Priser!$A$3:$A$14,$BL219)*W219</f>
        <v>0</v>
      </c>
      <c r="AE219" s="5"/>
      <c r="AG219" s="5">
        <f t="shared" si="107"/>
        <v>0</v>
      </c>
      <c r="AH219" s="5">
        <f t="shared" si="108"/>
        <v>0</v>
      </c>
      <c r="AI219" s="5">
        <f t="shared" si="109"/>
        <v>0</v>
      </c>
      <c r="AJ219" s="5">
        <f t="shared" si="110"/>
        <v>0</v>
      </c>
      <c r="AK219" s="5">
        <f t="shared" si="111"/>
        <v>0</v>
      </c>
      <c r="AL219" s="5">
        <f t="shared" si="112"/>
        <v>0</v>
      </c>
      <c r="AM219" s="5">
        <f t="shared" si="113"/>
        <v>0</v>
      </c>
      <c r="AN219" s="5">
        <f t="shared" si="114"/>
        <v>0</v>
      </c>
      <c r="AO219" s="5">
        <f t="shared" si="115"/>
        <v>0</v>
      </c>
      <c r="AP219" s="5">
        <f t="shared" si="116"/>
        <v>0</v>
      </c>
      <c r="AQ219" s="5">
        <f t="shared" si="117"/>
        <v>0</v>
      </c>
      <c r="AR219" s="5">
        <f t="shared" si="118"/>
        <v>0</v>
      </c>
      <c r="AS219" s="5">
        <f t="shared" si="119"/>
        <v>0</v>
      </c>
      <c r="AT219" s="5">
        <f t="shared" si="120"/>
        <v>0</v>
      </c>
      <c r="AV219" s="5"/>
      <c r="AX219" s="5">
        <f t="shared" si="121"/>
        <v>0</v>
      </c>
      <c r="AY219" s="5">
        <f t="shared" si="122"/>
        <v>0</v>
      </c>
      <c r="AZ219" s="5">
        <f t="shared" si="123"/>
        <v>0</v>
      </c>
      <c r="BA219" s="5">
        <f t="shared" si="124"/>
        <v>0</v>
      </c>
      <c r="BB219" s="5">
        <f t="shared" si="125"/>
        <v>0</v>
      </c>
      <c r="BC219" s="5">
        <f t="shared" si="126"/>
        <v>0</v>
      </c>
      <c r="BD219" s="5">
        <f t="shared" si="127"/>
        <v>0</v>
      </c>
      <c r="BE219" s="5">
        <f t="shared" si="128"/>
        <v>0</v>
      </c>
      <c r="BF219" s="5"/>
      <c r="BI219">
        <f>IF(Förbrukning!F218="",Förbrukning!E218,0)/IF(Förbrukning!$B$3=Listor!$B$5,F219,1)</f>
        <v>0</v>
      </c>
      <c r="BJ219">
        <f>Förbrukning!F218/IF(Förbrukning!$B$3=Listor!$B$5,F219,1)</f>
        <v>0</v>
      </c>
      <c r="BL219">
        <f t="shared" si="129"/>
        <v>5</v>
      </c>
      <c r="BM219">
        <f t="shared" si="134"/>
        <v>2</v>
      </c>
      <c r="BN219" s="5">
        <f>Indata!$B$7</f>
        <v>0</v>
      </c>
    </row>
    <row r="220" spans="4:66" x14ac:dyDescent="0.2">
      <c r="D220" s="4">
        <f t="shared" si="135"/>
        <v>46511</v>
      </c>
      <c r="E220" s="62">
        <f t="shared" si="130"/>
        <v>0</v>
      </c>
      <c r="F220">
        <f>24+SUMIFS(Listor!$C$22:$C$23,Listor!$B$22:$B$23,Uttag!D220)</f>
        <v>24</v>
      </c>
      <c r="G220" s="5">
        <f t="shared" si="131"/>
        <v>0</v>
      </c>
      <c r="I220" s="206">
        <f>Förbrukning!H219</f>
        <v>0</v>
      </c>
      <c r="J220" s="93"/>
      <c r="K220" s="132"/>
      <c r="L220" s="133"/>
      <c r="N220" s="5">
        <f t="shared" si="102"/>
        <v>0</v>
      </c>
      <c r="P220" s="5">
        <f>I220*SUMIFS(Priser!$L$3:$L$14,Priser!$A$3:$A$14,BL220)</f>
        <v>0</v>
      </c>
      <c r="Q220" s="5">
        <f t="shared" si="103"/>
        <v>0</v>
      </c>
      <c r="R220" s="5"/>
      <c r="U220" s="5">
        <f t="shared" si="104"/>
        <v>0</v>
      </c>
      <c r="V220" s="5">
        <f t="shared" si="136"/>
        <v>0</v>
      </c>
      <c r="W220" s="5">
        <f t="shared" si="106"/>
        <v>0</v>
      </c>
      <c r="X220" s="5">
        <f t="shared" si="132"/>
        <v>0</v>
      </c>
      <c r="Y220" s="5">
        <f>IF(X220&gt;=Priser!$N$6,Priser!$O$6,IF(X220&gt;=Priser!$N$5,Priser!$O$5,IF(X220&gt;=Priser!$N$4,Priser!$O$4,Priser!$O$3)))</f>
        <v>0</v>
      </c>
      <c r="Z220" s="5">
        <f>Y220*SUMIFS(Priser!$L$3:$L$14,Priser!$A$3:$A$14,$BL220)*V220</f>
        <v>0</v>
      </c>
      <c r="AA220" s="5">
        <f t="shared" si="133"/>
        <v>0</v>
      </c>
      <c r="AB220" s="5">
        <f>IF(AA220&gt;=Priser!$P$6,Priser!$Q$6,IF(AA220&gt;=Priser!$P$5,Priser!$Q$5,IF(AA220&gt;=Priser!$P$4,Priser!$Q$4,Priser!$Q$3)))</f>
        <v>0</v>
      </c>
      <c r="AC220" s="5">
        <f>AB220*SUMIFS(Priser!$L$3:$L$14,Priser!$A$3:$A$14,$BL220)*W220</f>
        <v>0</v>
      </c>
      <c r="AE220" s="5"/>
      <c r="AG220" s="5">
        <f t="shared" si="107"/>
        <v>0</v>
      </c>
      <c r="AH220" s="5">
        <f t="shared" si="108"/>
        <v>0</v>
      </c>
      <c r="AI220" s="5">
        <f t="shared" si="109"/>
        <v>0</v>
      </c>
      <c r="AJ220" s="5">
        <f t="shared" si="110"/>
        <v>0</v>
      </c>
      <c r="AK220" s="5">
        <f t="shared" si="111"/>
        <v>0</v>
      </c>
      <c r="AL220" s="5">
        <f t="shared" si="112"/>
        <v>0</v>
      </c>
      <c r="AM220" s="5">
        <f t="shared" si="113"/>
        <v>0</v>
      </c>
      <c r="AN220" s="5">
        <f t="shared" si="114"/>
        <v>0</v>
      </c>
      <c r="AO220" s="5">
        <f t="shared" si="115"/>
        <v>0</v>
      </c>
      <c r="AP220" s="5">
        <f t="shared" si="116"/>
        <v>0</v>
      </c>
      <c r="AQ220" s="5">
        <f t="shared" si="117"/>
        <v>0</v>
      </c>
      <c r="AR220" s="5">
        <f t="shared" si="118"/>
        <v>0</v>
      </c>
      <c r="AS220" s="5">
        <f t="shared" si="119"/>
        <v>0</v>
      </c>
      <c r="AT220" s="5">
        <f t="shared" si="120"/>
        <v>0</v>
      </c>
      <c r="AV220" s="5"/>
      <c r="AX220" s="5">
        <f t="shared" si="121"/>
        <v>0</v>
      </c>
      <c r="AY220" s="5">
        <f t="shared" si="122"/>
        <v>0</v>
      </c>
      <c r="AZ220" s="5">
        <f t="shared" si="123"/>
        <v>0</v>
      </c>
      <c r="BA220" s="5">
        <f t="shared" si="124"/>
        <v>0</v>
      </c>
      <c r="BB220" s="5">
        <f t="shared" si="125"/>
        <v>0</v>
      </c>
      <c r="BC220" s="5">
        <f t="shared" si="126"/>
        <v>0</v>
      </c>
      <c r="BD220" s="5">
        <f t="shared" si="127"/>
        <v>0</v>
      </c>
      <c r="BE220" s="5">
        <f t="shared" si="128"/>
        <v>0</v>
      </c>
      <c r="BF220" s="5"/>
      <c r="BI220">
        <f>IF(Förbrukning!F219="",Förbrukning!E219,0)/IF(Förbrukning!$B$3=Listor!$B$5,F220,1)</f>
        <v>0</v>
      </c>
      <c r="BJ220">
        <f>Förbrukning!F219/IF(Förbrukning!$B$3=Listor!$B$5,F220,1)</f>
        <v>0</v>
      </c>
      <c r="BL220">
        <f t="shared" si="129"/>
        <v>5</v>
      </c>
      <c r="BM220">
        <f t="shared" si="134"/>
        <v>2</v>
      </c>
      <c r="BN220" s="5">
        <f>Indata!$B$7</f>
        <v>0</v>
      </c>
    </row>
    <row r="221" spans="4:66" x14ac:dyDescent="0.2">
      <c r="D221" s="4">
        <f t="shared" si="135"/>
        <v>46512</v>
      </c>
      <c r="E221" s="62">
        <f t="shared" si="130"/>
        <v>0</v>
      </c>
      <c r="F221">
        <f>24+SUMIFS(Listor!$C$22:$C$23,Listor!$B$22:$B$23,Uttag!D221)</f>
        <v>24</v>
      </c>
      <c r="G221" s="5">
        <f t="shared" si="131"/>
        <v>0</v>
      </c>
      <c r="I221" s="206">
        <f>Förbrukning!H220</f>
        <v>0</v>
      </c>
      <c r="J221" s="93"/>
      <c r="K221" s="132"/>
      <c r="L221" s="133"/>
      <c r="N221" s="5">
        <f t="shared" si="102"/>
        <v>0</v>
      </c>
      <c r="P221" s="5">
        <f>I221*SUMIFS(Priser!$L$3:$L$14,Priser!$A$3:$A$14,BL221)</f>
        <v>0</v>
      </c>
      <c r="Q221" s="5">
        <f t="shared" si="103"/>
        <v>0</v>
      </c>
      <c r="R221" s="5"/>
      <c r="U221" s="5">
        <f t="shared" si="104"/>
        <v>0</v>
      </c>
      <c r="V221" s="5">
        <f t="shared" si="136"/>
        <v>0</v>
      </c>
      <c r="W221" s="5">
        <f t="shared" si="106"/>
        <v>0</v>
      </c>
      <c r="X221" s="5">
        <f t="shared" si="132"/>
        <v>0</v>
      </c>
      <c r="Y221" s="5">
        <f>IF(X221&gt;=Priser!$N$6,Priser!$O$6,IF(X221&gt;=Priser!$N$5,Priser!$O$5,IF(X221&gt;=Priser!$N$4,Priser!$O$4,Priser!$O$3)))</f>
        <v>0</v>
      </c>
      <c r="Z221" s="5">
        <f>Y221*SUMIFS(Priser!$L$3:$L$14,Priser!$A$3:$A$14,$BL221)*V221</f>
        <v>0</v>
      </c>
      <c r="AA221" s="5">
        <f t="shared" si="133"/>
        <v>0</v>
      </c>
      <c r="AB221" s="5">
        <f>IF(AA221&gt;=Priser!$P$6,Priser!$Q$6,IF(AA221&gt;=Priser!$P$5,Priser!$Q$5,IF(AA221&gt;=Priser!$P$4,Priser!$Q$4,Priser!$Q$3)))</f>
        <v>0</v>
      </c>
      <c r="AC221" s="5">
        <f>AB221*SUMIFS(Priser!$L$3:$L$14,Priser!$A$3:$A$14,$BL221)*W221</f>
        <v>0</v>
      </c>
      <c r="AE221" s="5"/>
      <c r="AG221" s="5">
        <f t="shared" si="107"/>
        <v>0</v>
      </c>
      <c r="AH221" s="5">
        <f t="shared" si="108"/>
        <v>0</v>
      </c>
      <c r="AI221" s="5">
        <f t="shared" si="109"/>
        <v>0</v>
      </c>
      <c r="AJ221" s="5">
        <f t="shared" si="110"/>
        <v>0</v>
      </c>
      <c r="AK221" s="5">
        <f t="shared" si="111"/>
        <v>0</v>
      </c>
      <c r="AL221" s="5">
        <f t="shared" si="112"/>
        <v>0</v>
      </c>
      <c r="AM221" s="5">
        <f t="shared" si="113"/>
        <v>0</v>
      </c>
      <c r="AN221" s="5">
        <f t="shared" si="114"/>
        <v>0</v>
      </c>
      <c r="AO221" s="5">
        <f t="shared" si="115"/>
        <v>0</v>
      </c>
      <c r="AP221" s="5">
        <f t="shared" si="116"/>
        <v>0</v>
      </c>
      <c r="AQ221" s="5">
        <f t="shared" si="117"/>
        <v>0</v>
      </c>
      <c r="AR221" s="5">
        <f t="shared" si="118"/>
        <v>0</v>
      </c>
      <c r="AS221" s="5">
        <f t="shared" si="119"/>
        <v>0</v>
      </c>
      <c r="AT221" s="5">
        <f t="shared" si="120"/>
        <v>0</v>
      </c>
      <c r="AV221" s="5"/>
      <c r="AX221" s="5">
        <f t="shared" si="121"/>
        <v>0</v>
      </c>
      <c r="AY221" s="5">
        <f t="shared" si="122"/>
        <v>0</v>
      </c>
      <c r="AZ221" s="5">
        <f t="shared" si="123"/>
        <v>0</v>
      </c>
      <c r="BA221" s="5">
        <f t="shared" si="124"/>
        <v>0</v>
      </c>
      <c r="BB221" s="5">
        <f t="shared" si="125"/>
        <v>0</v>
      </c>
      <c r="BC221" s="5">
        <f t="shared" si="126"/>
        <v>0</v>
      </c>
      <c r="BD221" s="5">
        <f t="shared" si="127"/>
        <v>0</v>
      </c>
      <c r="BE221" s="5">
        <f t="shared" si="128"/>
        <v>0</v>
      </c>
      <c r="BF221" s="5"/>
      <c r="BI221">
        <f>IF(Förbrukning!F220="",Förbrukning!E220,0)/IF(Förbrukning!$B$3=Listor!$B$5,F221,1)</f>
        <v>0</v>
      </c>
      <c r="BJ221">
        <f>Förbrukning!F220/IF(Förbrukning!$B$3=Listor!$B$5,F221,1)</f>
        <v>0</v>
      </c>
      <c r="BL221">
        <f t="shared" si="129"/>
        <v>5</v>
      </c>
      <c r="BM221">
        <f t="shared" si="134"/>
        <v>2</v>
      </c>
      <c r="BN221" s="5">
        <f>Indata!$B$7</f>
        <v>0</v>
      </c>
    </row>
    <row r="222" spans="4:66" x14ac:dyDescent="0.2">
      <c r="D222" s="4">
        <f t="shared" si="135"/>
        <v>46513</v>
      </c>
      <c r="E222" s="62">
        <f t="shared" si="130"/>
        <v>0</v>
      </c>
      <c r="F222">
        <f>24+SUMIFS(Listor!$C$22:$C$23,Listor!$B$22:$B$23,Uttag!D222)</f>
        <v>24</v>
      </c>
      <c r="G222" s="5">
        <f t="shared" si="131"/>
        <v>0</v>
      </c>
      <c r="I222" s="206">
        <f>Förbrukning!H221</f>
        <v>0</v>
      </c>
      <c r="J222" s="93"/>
      <c r="K222" s="132"/>
      <c r="L222" s="133"/>
      <c r="N222" s="5">
        <f t="shared" si="102"/>
        <v>0</v>
      </c>
      <c r="P222" s="5">
        <f>I222*SUMIFS(Priser!$L$3:$L$14,Priser!$A$3:$A$14,BL222)</f>
        <v>0</v>
      </c>
      <c r="Q222" s="5">
        <f t="shared" si="103"/>
        <v>0</v>
      </c>
      <c r="R222" s="5"/>
      <c r="U222" s="5">
        <f t="shared" si="104"/>
        <v>0</v>
      </c>
      <c r="V222" s="5">
        <f t="shared" si="136"/>
        <v>0</v>
      </c>
      <c r="W222" s="5">
        <f t="shared" si="106"/>
        <v>0</v>
      </c>
      <c r="X222" s="5">
        <f t="shared" si="132"/>
        <v>0</v>
      </c>
      <c r="Y222" s="5">
        <f>IF(X222&gt;=Priser!$N$6,Priser!$O$6,IF(X222&gt;=Priser!$N$5,Priser!$O$5,IF(X222&gt;=Priser!$N$4,Priser!$O$4,Priser!$O$3)))</f>
        <v>0</v>
      </c>
      <c r="Z222" s="5">
        <f>Y222*SUMIFS(Priser!$L$3:$L$14,Priser!$A$3:$A$14,$BL222)*V222</f>
        <v>0</v>
      </c>
      <c r="AA222" s="5">
        <f t="shared" si="133"/>
        <v>0</v>
      </c>
      <c r="AB222" s="5">
        <f>IF(AA222&gt;=Priser!$P$6,Priser!$Q$6,IF(AA222&gt;=Priser!$P$5,Priser!$Q$5,IF(AA222&gt;=Priser!$P$4,Priser!$Q$4,Priser!$Q$3)))</f>
        <v>0</v>
      </c>
      <c r="AC222" s="5">
        <f>AB222*SUMIFS(Priser!$L$3:$L$14,Priser!$A$3:$A$14,$BL222)*W222</f>
        <v>0</v>
      </c>
      <c r="AE222" s="5"/>
      <c r="AG222" s="5">
        <f t="shared" si="107"/>
        <v>0</v>
      </c>
      <c r="AH222" s="5">
        <f t="shared" si="108"/>
        <v>0</v>
      </c>
      <c r="AI222" s="5">
        <f t="shared" si="109"/>
        <v>0</v>
      </c>
      <c r="AJ222" s="5">
        <f t="shared" si="110"/>
        <v>0</v>
      </c>
      <c r="AK222" s="5">
        <f t="shared" si="111"/>
        <v>0</v>
      </c>
      <c r="AL222" s="5">
        <f t="shared" si="112"/>
        <v>0</v>
      </c>
      <c r="AM222" s="5">
        <f t="shared" si="113"/>
        <v>0</v>
      </c>
      <c r="AN222" s="5">
        <f t="shared" si="114"/>
        <v>0</v>
      </c>
      <c r="AO222" s="5">
        <f t="shared" si="115"/>
        <v>0</v>
      </c>
      <c r="AP222" s="5">
        <f t="shared" si="116"/>
        <v>0</v>
      </c>
      <c r="AQ222" s="5">
        <f t="shared" si="117"/>
        <v>0</v>
      </c>
      <c r="AR222" s="5">
        <f t="shared" si="118"/>
        <v>0</v>
      </c>
      <c r="AS222" s="5">
        <f t="shared" si="119"/>
        <v>0</v>
      </c>
      <c r="AT222" s="5">
        <f t="shared" si="120"/>
        <v>0</v>
      </c>
      <c r="AV222" s="5"/>
      <c r="AX222" s="5">
        <f t="shared" si="121"/>
        <v>0</v>
      </c>
      <c r="AY222" s="5">
        <f t="shared" si="122"/>
        <v>0</v>
      </c>
      <c r="AZ222" s="5">
        <f t="shared" si="123"/>
        <v>0</v>
      </c>
      <c r="BA222" s="5">
        <f t="shared" si="124"/>
        <v>0</v>
      </c>
      <c r="BB222" s="5">
        <f t="shared" si="125"/>
        <v>0</v>
      </c>
      <c r="BC222" s="5">
        <f t="shared" si="126"/>
        <v>0</v>
      </c>
      <c r="BD222" s="5">
        <f t="shared" si="127"/>
        <v>0</v>
      </c>
      <c r="BE222" s="5">
        <f t="shared" si="128"/>
        <v>0</v>
      </c>
      <c r="BF222" s="5"/>
      <c r="BI222">
        <f>IF(Förbrukning!F221="",Förbrukning!E221,0)/IF(Förbrukning!$B$3=Listor!$B$5,F222,1)</f>
        <v>0</v>
      </c>
      <c r="BJ222">
        <f>Förbrukning!F221/IF(Förbrukning!$B$3=Listor!$B$5,F222,1)</f>
        <v>0</v>
      </c>
      <c r="BL222">
        <f t="shared" si="129"/>
        <v>5</v>
      </c>
      <c r="BM222">
        <f t="shared" si="134"/>
        <v>2</v>
      </c>
      <c r="BN222" s="5">
        <f>Indata!$B$7</f>
        <v>0</v>
      </c>
    </row>
    <row r="223" spans="4:66" x14ac:dyDescent="0.2">
      <c r="D223" s="4">
        <f t="shared" si="135"/>
        <v>46514</v>
      </c>
      <c r="E223" s="62">
        <f t="shared" si="130"/>
        <v>0</v>
      </c>
      <c r="F223">
        <f>24+SUMIFS(Listor!$C$22:$C$23,Listor!$B$22:$B$23,Uttag!D223)</f>
        <v>24</v>
      </c>
      <c r="G223" s="5">
        <f t="shared" si="131"/>
        <v>0</v>
      </c>
      <c r="I223" s="206">
        <f>Förbrukning!H222</f>
        <v>0</v>
      </c>
      <c r="J223" s="93"/>
      <c r="K223" s="132"/>
      <c r="L223" s="133"/>
      <c r="N223" s="5">
        <f t="shared" si="102"/>
        <v>0</v>
      </c>
      <c r="P223" s="5">
        <f>I223*SUMIFS(Priser!$L$3:$L$14,Priser!$A$3:$A$14,BL223)</f>
        <v>0</v>
      </c>
      <c r="Q223" s="5">
        <f t="shared" si="103"/>
        <v>0</v>
      </c>
      <c r="R223" s="5"/>
      <c r="U223" s="5">
        <f t="shared" si="104"/>
        <v>0</v>
      </c>
      <c r="V223" s="5">
        <f t="shared" si="136"/>
        <v>0</v>
      </c>
      <c r="W223" s="5">
        <f t="shared" si="106"/>
        <v>0</v>
      </c>
      <c r="X223" s="5">
        <f t="shared" si="132"/>
        <v>0</v>
      </c>
      <c r="Y223" s="5">
        <f>IF(X223&gt;=Priser!$N$6,Priser!$O$6,IF(X223&gt;=Priser!$N$5,Priser!$O$5,IF(X223&gt;=Priser!$N$4,Priser!$O$4,Priser!$O$3)))</f>
        <v>0</v>
      </c>
      <c r="Z223" s="5">
        <f>Y223*SUMIFS(Priser!$L$3:$L$14,Priser!$A$3:$A$14,$BL223)*V223</f>
        <v>0</v>
      </c>
      <c r="AA223" s="5">
        <f t="shared" si="133"/>
        <v>0</v>
      </c>
      <c r="AB223" s="5">
        <f>IF(AA223&gt;=Priser!$P$6,Priser!$Q$6,IF(AA223&gt;=Priser!$P$5,Priser!$Q$5,IF(AA223&gt;=Priser!$P$4,Priser!$Q$4,Priser!$Q$3)))</f>
        <v>0</v>
      </c>
      <c r="AC223" s="5">
        <f>AB223*SUMIFS(Priser!$L$3:$L$14,Priser!$A$3:$A$14,$BL223)*W223</f>
        <v>0</v>
      </c>
      <c r="AE223" s="5"/>
      <c r="AG223" s="5">
        <f t="shared" si="107"/>
        <v>0</v>
      </c>
      <c r="AH223" s="5">
        <f t="shared" si="108"/>
        <v>0</v>
      </c>
      <c r="AI223" s="5">
        <f t="shared" si="109"/>
        <v>0</v>
      </c>
      <c r="AJ223" s="5">
        <f t="shared" si="110"/>
        <v>0</v>
      </c>
      <c r="AK223" s="5">
        <f t="shared" si="111"/>
        <v>0</v>
      </c>
      <c r="AL223" s="5">
        <f t="shared" si="112"/>
        <v>0</v>
      </c>
      <c r="AM223" s="5">
        <f t="shared" si="113"/>
        <v>0</v>
      </c>
      <c r="AN223" s="5">
        <f t="shared" si="114"/>
        <v>0</v>
      </c>
      <c r="AO223" s="5">
        <f t="shared" si="115"/>
        <v>0</v>
      </c>
      <c r="AP223" s="5">
        <f t="shared" si="116"/>
        <v>0</v>
      </c>
      <c r="AQ223" s="5">
        <f t="shared" si="117"/>
        <v>0</v>
      </c>
      <c r="AR223" s="5">
        <f t="shared" si="118"/>
        <v>0</v>
      </c>
      <c r="AS223" s="5">
        <f t="shared" si="119"/>
        <v>0</v>
      </c>
      <c r="AT223" s="5">
        <f t="shared" si="120"/>
        <v>0</v>
      </c>
      <c r="AV223" s="5"/>
      <c r="AX223" s="5">
        <f t="shared" si="121"/>
        <v>0</v>
      </c>
      <c r="AY223" s="5">
        <f t="shared" si="122"/>
        <v>0</v>
      </c>
      <c r="AZ223" s="5">
        <f t="shared" si="123"/>
        <v>0</v>
      </c>
      <c r="BA223" s="5">
        <f t="shared" si="124"/>
        <v>0</v>
      </c>
      <c r="BB223" s="5">
        <f t="shared" si="125"/>
        <v>0</v>
      </c>
      <c r="BC223" s="5">
        <f t="shared" si="126"/>
        <v>0</v>
      </c>
      <c r="BD223" s="5">
        <f t="shared" si="127"/>
        <v>0</v>
      </c>
      <c r="BE223" s="5">
        <f t="shared" si="128"/>
        <v>0</v>
      </c>
      <c r="BF223" s="5"/>
      <c r="BI223">
        <f>IF(Förbrukning!F222="",Förbrukning!E222,0)/IF(Förbrukning!$B$3=Listor!$B$5,F223,1)</f>
        <v>0</v>
      </c>
      <c r="BJ223">
        <f>Förbrukning!F222/IF(Förbrukning!$B$3=Listor!$B$5,F223,1)</f>
        <v>0</v>
      </c>
      <c r="BL223">
        <f t="shared" si="129"/>
        <v>5</v>
      </c>
      <c r="BM223">
        <f t="shared" si="134"/>
        <v>2</v>
      </c>
      <c r="BN223" s="5">
        <f>Indata!$B$7</f>
        <v>0</v>
      </c>
    </row>
    <row r="224" spans="4:66" x14ac:dyDescent="0.2">
      <c r="D224" s="4">
        <f t="shared" si="135"/>
        <v>46515</v>
      </c>
      <c r="E224" s="62">
        <f t="shared" si="130"/>
        <v>0</v>
      </c>
      <c r="F224">
        <f>24+SUMIFS(Listor!$C$22:$C$23,Listor!$B$22:$B$23,Uttag!D224)</f>
        <v>24</v>
      </c>
      <c r="G224" s="5">
        <f t="shared" si="131"/>
        <v>0</v>
      </c>
      <c r="I224" s="206">
        <f>Förbrukning!H223</f>
        <v>0</v>
      </c>
      <c r="J224" s="93"/>
      <c r="K224" s="132"/>
      <c r="L224" s="133"/>
      <c r="N224" s="5">
        <f t="shared" si="102"/>
        <v>0</v>
      </c>
      <c r="P224" s="5">
        <f>I224*SUMIFS(Priser!$L$3:$L$14,Priser!$A$3:$A$14,BL224)</f>
        <v>0</v>
      </c>
      <c r="Q224" s="5">
        <f t="shared" si="103"/>
        <v>0</v>
      </c>
      <c r="R224" s="5"/>
      <c r="U224" s="5">
        <f t="shared" si="104"/>
        <v>0</v>
      </c>
      <c r="V224" s="5">
        <f t="shared" si="136"/>
        <v>0</v>
      </c>
      <c r="W224" s="5">
        <f t="shared" si="106"/>
        <v>0</v>
      </c>
      <c r="X224" s="5">
        <f t="shared" si="132"/>
        <v>0</v>
      </c>
      <c r="Y224" s="5">
        <f>IF(X224&gt;=Priser!$N$6,Priser!$O$6,IF(X224&gt;=Priser!$N$5,Priser!$O$5,IF(X224&gt;=Priser!$N$4,Priser!$O$4,Priser!$O$3)))</f>
        <v>0</v>
      </c>
      <c r="Z224" s="5">
        <f>Y224*SUMIFS(Priser!$L$3:$L$14,Priser!$A$3:$A$14,$BL224)*V224</f>
        <v>0</v>
      </c>
      <c r="AA224" s="5">
        <f t="shared" si="133"/>
        <v>0</v>
      </c>
      <c r="AB224" s="5">
        <f>IF(AA224&gt;=Priser!$P$6,Priser!$Q$6,IF(AA224&gt;=Priser!$P$5,Priser!$Q$5,IF(AA224&gt;=Priser!$P$4,Priser!$Q$4,Priser!$Q$3)))</f>
        <v>0</v>
      </c>
      <c r="AC224" s="5">
        <f>AB224*SUMIFS(Priser!$L$3:$L$14,Priser!$A$3:$A$14,$BL224)*W224</f>
        <v>0</v>
      </c>
      <c r="AE224" s="5"/>
      <c r="AG224" s="5">
        <f t="shared" si="107"/>
        <v>0</v>
      </c>
      <c r="AH224" s="5">
        <f t="shared" si="108"/>
        <v>0</v>
      </c>
      <c r="AI224" s="5">
        <f t="shared" si="109"/>
        <v>0</v>
      </c>
      <c r="AJ224" s="5">
        <f t="shared" si="110"/>
        <v>0</v>
      </c>
      <c r="AK224" s="5">
        <f t="shared" si="111"/>
        <v>0</v>
      </c>
      <c r="AL224" s="5">
        <f t="shared" si="112"/>
        <v>0</v>
      </c>
      <c r="AM224" s="5">
        <f t="shared" si="113"/>
        <v>0</v>
      </c>
      <c r="AN224" s="5">
        <f t="shared" si="114"/>
        <v>0</v>
      </c>
      <c r="AO224" s="5">
        <f t="shared" si="115"/>
        <v>0</v>
      </c>
      <c r="AP224" s="5">
        <f t="shared" si="116"/>
        <v>0</v>
      </c>
      <c r="AQ224" s="5">
        <f t="shared" si="117"/>
        <v>0</v>
      </c>
      <c r="AR224" s="5">
        <f t="shared" si="118"/>
        <v>0</v>
      </c>
      <c r="AS224" s="5">
        <f t="shared" si="119"/>
        <v>0</v>
      </c>
      <c r="AT224" s="5">
        <f t="shared" si="120"/>
        <v>0</v>
      </c>
      <c r="AV224" s="5"/>
      <c r="AX224" s="5">
        <f t="shared" si="121"/>
        <v>0</v>
      </c>
      <c r="AY224" s="5">
        <f t="shared" si="122"/>
        <v>0</v>
      </c>
      <c r="AZ224" s="5">
        <f t="shared" si="123"/>
        <v>0</v>
      </c>
      <c r="BA224" s="5">
        <f t="shared" si="124"/>
        <v>0</v>
      </c>
      <c r="BB224" s="5">
        <f t="shared" si="125"/>
        <v>0</v>
      </c>
      <c r="BC224" s="5">
        <f t="shared" si="126"/>
        <v>0</v>
      </c>
      <c r="BD224" s="5">
        <f t="shared" si="127"/>
        <v>0</v>
      </c>
      <c r="BE224" s="5">
        <f t="shared" si="128"/>
        <v>0</v>
      </c>
      <c r="BF224" s="5"/>
      <c r="BI224">
        <f>IF(Förbrukning!F223="",Förbrukning!E223,0)/IF(Förbrukning!$B$3=Listor!$B$5,F224,1)</f>
        <v>0</v>
      </c>
      <c r="BJ224">
        <f>Förbrukning!F223/IF(Förbrukning!$B$3=Listor!$B$5,F224,1)</f>
        <v>0</v>
      </c>
      <c r="BL224">
        <f t="shared" si="129"/>
        <v>5</v>
      </c>
      <c r="BM224">
        <f t="shared" si="134"/>
        <v>2</v>
      </c>
      <c r="BN224" s="5">
        <f>Indata!$B$7</f>
        <v>0</v>
      </c>
    </row>
    <row r="225" spans="4:66" x14ac:dyDescent="0.2">
      <c r="D225" s="4">
        <f t="shared" si="135"/>
        <v>46516</v>
      </c>
      <c r="E225" s="62">
        <f t="shared" si="130"/>
        <v>0</v>
      </c>
      <c r="F225">
        <f>24+SUMIFS(Listor!$C$22:$C$23,Listor!$B$22:$B$23,Uttag!D225)</f>
        <v>24</v>
      </c>
      <c r="G225" s="5">
        <f t="shared" si="131"/>
        <v>0</v>
      </c>
      <c r="I225" s="206">
        <f>Förbrukning!H224</f>
        <v>0</v>
      </c>
      <c r="J225" s="93"/>
      <c r="K225" s="132"/>
      <c r="L225" s="133"/>
      <c r="N225" s="5">
        <f t="shared" si="102"/>
        <v>0</v>
      </c>
      <c r="P225" s="5">
        <f>I225*SUMIFS(Priser!$L$3:$L$14,Priser!$A$3:$A$14,BL225)</f>
        <v>0</v>
      </c>
      <c r="Q225" s="5">
        <f t="shared" si="103"/>
        <v>0</v>
      </c>
      <c r="R225" s="5"/>
      <c r="U225" s="5">
        <f t="shared" si="104"/>
        <v>0</v>
      </c>
      <c r="V225" s="5">
        <f t="shared" si="136"/>
        <v>0</v>
      </c>
      <c r="W225" s="5">
        <f t="shared" si="106"/>
        <v>0</v>
      </c>
      <c r="X225" s="5">
        <f t="shared" si="132"/>
        <v>0</v>
      </c>
      <c r="Y225" s="5">
        <f>IF(X225&gt;=Priser!$N$6,Priser!$O$6,IF(X225&gt;=Priser!$N$5,Priser!$O$5,IF(X225&gt;=Priser!$N$4,Priser!$O$4,Priser!$O$3)))</f>
        <v>0</v>
      </c>
      <c r="Z225" s="5">
        <f>Y225*SUMIFS(Priser!$L$3:$L$14,Priser!$A$3:$A$14,$BL225)*V225</f>
        <v>0</v>
      </c>
      <c r="AA225" s="5">
        <f t="shared" si="133"/>
        <v>0</v>
      </c>
      <c r="AB225" s="5">
        <f>IF(AA225&gt;=Priser!$P$6,Priser!$Q$6,IF(AA225&gt;=Priser!$P$5,Priser!$Q$5,IF(AA225&gt;=Priser!$P$4,Priser!$Q$4,Priser!$Q$3)))</f>
        <v>0</v>
      </c>
      <c r="AC225" s="5">
        <f>AB225*SUMIFS(Priser!$L$3:$L$14,Priser!$A$3:$A$14,$BL225)*W225</f>
        <v>0</v>
      </c>
      <c r="AE225" s="5"/>
      <c r="AG225" s="5">
        <f t="shared" si="107"/>
        <v>0</v>
      </c>
      <c r="AH225" s="5">
        <f t="shared" si="108"/>
        <v>0</v>
      </c>
      <c r="AI225" s="5">
        <f t="shared" si="109"/>
        <v>0</v>
      </c>
      <c r="AJ225" s="5">
        <f t="shared" si="110"/>
        <v>0</v>
      </c>
      <c r="AK225" s="5">
        <f t="shared" si="111"/>
        <v>0</v>
      </c>
      <c r="AL225" s="5">
        <f t="shared" si="112"/>
        <v>0</v>
      </c>
      <c r="AM225" s="5">
        <f t="shared" si="113"/>
        <v>0</v>
      </c>
      <c r="AN225" s="5">
        <f t="shared" si="114"/>
        <v>0</v>
      </c>
      <c r="AO225" s="5">
        <f t="shared" si="115"/>
        <v>0</v>
      </c>
      <c r="AP225" s="5">
        <f t="shared" si="116"/>
        <v>0</v>
      </c>
      <c r="AQ225" s="5">
        <f t="shared" si="117"/>
        <v>0</v>
      </c>
      <c r="AR225" s="5">
        <f t="shared" si="118"/>
        <v>0</v>
      </c>
      <c r="AS225" s="5">
        <f t="shared" si="119"/>
        <v>0</v>
      </c>
      <c r="AT225" s="5">
        <f t="shared" si="120"/>
        <v>0</v>
      </c>
      <c r="AV225" s="5"/>
      <c r="AX225" s="5">
        <f t="shared" si="121"/>
        <v>0</v>
      </c>
      <c r="AY225" s="5">
        <f t="shared" si="122"/>
        <v>0</v>
      </c>
      <c r="AZ225" s="5">
        <f t="shared" si="123"/>
        <v>0</v>
      </c>
      <c r="BA225" s="5">
        <f t="shared" si="124"/>
        <v>0</v>
      </c>
      <c r="BB225" s="5">
        <f t="shared" si="125"/>
        <v>0</v>
      </c>
      <c r="BC225" s="5">
        <f t="shared" si="126"/>
        <v>0</v>
      </c>
      <c r="BD225" s="5">
        <f t="shared" si="127"/>
        <v>0</v>
      </c>
      <c r="BE225" s="5">
        <f t="shared" si="128"/>
        <v>0</v>
      </c>
      <c r="BF225" s="5"/>
      <c r="BI225">
        <f>IF(Förbrukning!F224="",Förbrukning!E224,0)/IF(Förbrukning!$B$3=Listor!$B$5,F225,1)</f>
        <v>0</v>
      </c>
      <c r="BJ225">
        <f>Förbrukning!F224/IF(Förbrukning!$B$3=Listor!$B$5,F225,1)</f>
        <v>0</v>
      </c>
      <c r="BL225">
        <f t="shared" si="129"/>
        <v>5</v>
      </c>
      <c r="BM225">
        <f t="shared" si="134"/>
        <v>2</v>
      </c>
      <c r="BN225" s="5">
        <f>Indata!$B$7</f>
        <v>0</v>
      </c>
    </row>
    <row r="226" spans="4:66" x14ac:dyDescent="0.2">
      <c r="D226" s="4">
        <f t="shared" si="135"/>
        <v>46517</v>
      </c>
      <c r="E226" s="62">
        <f t="shared" si="130"/>
        <v>0</v>
      </c>
      <c r="F226">
        <f>24+SUMIFS(Listor!$C$22:$C$23,Listor!$B$22:$B$23,Uttag!D226)</f>
        <v>24</v>
      </c>
      <c r="G226" s="5">
        <f t="shared" si="131"/>
        <v>0</v>
      </c>
      <c r="I226" s="206">
        <f>Förbrukning!H225</f>
        <v>0</v>
      </c>
      <c r="J226" s="93"/>
      <c r="K226" s="132"/>
      <c r="L226" s="133"/>
      <c r="N226" s="5">
        <f t="shared" si="102"/>
        <v>0</v>
      </c>
      <c r="P226" s="5">
        <f>I226*SUMIFS(Priser!$L$3:$L$14,Priser!$A$3:$A$14,BL226)</f>
        <v>0</v>
      </c>
      <c r="Q226" s="5">
        <f t="shared" si="103"/>
        <v>0</v>
      </c>
      <c r="R226" s="5"/>
      <c r="U226" s="5">
        <f t="shared" si="104"/>
        <v>0</v>
      </c>
      <c r="V226" s="5">
        <f t="shared" si="136"/>
        <v>0</v>
      </c>
      <c r="W226" s="5">
        <f t="shared" si="106"/>
        <v>0</v>
      </c>
      <c r="X226" s="5">
        <f t="shared" si="132"/>
        <v>0</v>
      </c>
      <c r="Y226" s="5">
        <f>IF(X226&gt;=Priser!$N$6,Priser!$O$6,IF(X226&gt;=Priser!$N$5,Priser!$O$5,IF(X226&gt;=Priser!$N$4,Priser!$O$4,Priser!$O$3)))</f>
        <v>0</v>
      </c>
      <c r="Z226" s="5">
        <f>Y226*SUMIFS(Priser!$L$3:$L$14,Priser!$A$3:$A$14,$BL226)*V226</f>
        <v>0</v>
      </c>
      <c r="AA226" s="5">
        <f t="shared" si="133"/>
        <v>0</v>
      </c>
      <c r="AB226" s="5">
        <f>IF(AA226&gt;=Priser!$P$6,Priser!$Q$6,IF(AA226&gt;=Priser!$P$5,Priser!$Q$5,IF(AA226&gt;=Priser!$P$4,Priser!$Q$4,Priser!$Q$3)))</f>
        <v>0</v>
      </c>
      <c r="AC226" s="5">
        <f>AB226*SUMIFS(Priser!$L$3:$L$14,Priser!$A$3:$A$14,$BL226)*W226</f>
        <v>0</v>
      </c>
      <c r="AE226" s="5"/>
      <c r="AG226" s="5">
        <f t="shared" si="107"/>
        <v>0</v>
      </c>
      <c r="AH226" s="5">
        <f t="shared" si="108"/>
        <v>0</v>
      </c>
      <c r="AI226" s="5">
        <f t="shared" si="109"/>
        <v>0</v>
      </c>
      <c r="AJ226" s="5">
        <f t="shared" si="110"/>
        <v>0</v>
      </c>
      <c r="AK226" s="5">
        <f t="shared" si="111"/>
        <v>0</v>
      </c>
      <c r="AL226" s="5">
        <f t="shared" si="112"/>
        <v>0</v>
      </c>
      <c r="AM226" s="5">
        <f t="shared" si="113"/>
        <v>0</v>
      </c>
      <c r="AN226" s="5">
        <f t="shared" si="114"/>
        <v>0</v>
      </c>
      <c r="AO226" s="5">
        <f t="shared" si="115"/>
        <v>0</v>
      </c>
      <c r="AP226" s="5">
        <f t="shared" si="116"/>
        <v>0</v>
      </c>
      <c r="AQ226" s="5">
        <f t="shared" si="117"/>
        <v>0</v>
      </c>
      <c r="AR226" s="5">
        <f t="shared" si="118"/>
        <v>0</v>
      </c>
      <c r="AS226" s="5">
        <f t="shared" si="119"/>
        <v>0</v>
      </c>
      <c r="AT226" s="5">
        <f t="shared" si="120"/>
        <v>0</v>
      </c>
      <c r="AV226" s="5"/>
      <c r="AX226" s="5">
        <f t="shared" si="121"/>
        <v>0</v>
      </c>
      <c r="AY226" s="5">
        <f t="shared" si="122"/>
        <v>0</v>
      </c>
      <c r="AZ226" s="5">
        <f t="shared" si="123"/>
        <v>0</v>
      </c>
      <c r="BA226" s="5">
        <f t="shared" si="124"/>
        <v>0</v>
      </c>
      <c r="BB226" s="5">
        <f t="shared" si="125"/>
        <v>0</v>
      </c>
      <c r="BC226" s="5">
        <f t="shared" si="126"/>
        <v>0</v>
      </c>
      <c r="BD226" s="5">
        <f t="shared" si="127"/>
        <v>0</v>
      </c>
      <c r="BE226" s="5">
        <f t="shared" si="128"/>
        <v>0</v>
      </c>
      <c r="BF226" s="5"/>
      <c r="BI226">
        <f>IF(Förbrukning!F225="",Förbrukning!E225,0)/IF(Förbrukning!$B$3=Listor!$B$5,F226,1)</f>
        <v>0</v>
      </c>
      <c r="BJ226">
        <f>Förbrukning!F225/IF(Förbrukning!$B$3=Listor!$B$5,F226,1)</f>
        <v>0</v>
      </c>
      <c r="BL226">
        <f t="shared" si="129"/>
        <v>5</v>
      </c>
      <c r="BM226">
        <f t="shared" si="134"/>
        <v>2</v>
      </c>
      <c r="BN226" s="5">
        <f>Indata!$B$7</f>
        <v>0</v>
      </c>
    </row>
    <row r="227" spans="4:66" x14ac:dyDescent="0.2">
      <c r="D227" s="4">
        <f t="shared" si="135"/>
        <v>46518</v>
      </c>
      <c r="E227" s="62">
        <f t="shared" si="130"/>
        <v>0</v>
      </c>
      <c r="F227">
        <f>24+SUMIFS(Listor!$C$22:$C$23,Listor!$B$22:$B$23,Uttag!D227)</f>
        <v>24</v>
      </c>
      <c r="G227" s="5">
        <f t="shared" si="131"/>
        <v>0</v>
      </c>
      <c r="I227" s="206">
        <f>Förbrukning!H226</f>
        <v>0</v>
      </c>
      <c r="J227" s="93"/>
      <c r="K227" s="132"/>
      <c r="L227" s="133"/>
      <c r="N227" s="5">
        <f t="shared" si="102"/>
        <v>0</v>
      </c>
      <c r="P227" s="5">
        <f>I227*SUMIFS(Priser!$L$3:$L$14,Priser!$A$3:$A$14,BL227)</f>
        <v>0</v>
      </c>
      <c r="Q227" s="5">
        <f t="shared" si="103"/>
        <v>0</v>
      </c>
      <c r="R227" s="5"/>
      <c r="U227" s="5">
        <f t="shared" si="104"/>
        <v>0</v>
      </c>
      <c r="V227" s="5">
        <f t="shared" si="136"/>
        <v>0</v>
      </c>
      <c r="W227" s="5">
        <f t="shared" si="106"/>
        <v>0</v>
      </c>
      <c r="X227" s="5">
        <f t="shared" si="132"/>
        <v>0</v>
      </c>
      <c r="Y227" s="5">
        <f>IF(X227&gt;=Priser!$N$6,Priser!$O$6,IF(X227&gt;=Priser!$N$5,Priser!$O$5,IF(X227&gt;=Priser!$N$4,Priser!$O$4,Priser!$O$3)))</f>
        <v>0</v>
      </c>
      <c r="Z227" s="5">
        <f>Y227*SUMIFS(Priser!$L$3:$L$14,Priser!$A$3:$A$14,$BL227)*V227</f>
        <v>0</v>
      </c>
      <c r="AA227" s="5">
        <f t="shared" si="133"/>
        <v>0</v>
      </c>
      <c r="AB227" s="5">
        <f>IF(AA227&gt;=Priser!$P$6,Priser!$Q$6,IF(AA227&gt;=Priser!$P$5,Priser!$Q$5,IF(AA227&gt;=Priser!$P$4,Priser!$Q$4,Priser!$Q$3)))</f>
        <v>0</v>
      </c>
      <c r="AC227" s="5">
        <f>AB227*SUMIFS(Priser!$L$3:$L$14,Priser!$A$3:$A$14,$BL227)*W227</f>
        <v>0</v>
      </c>
      <c r="AE227" s="5"/>
      <c r="AG227" s="5">
        <f t="shared" si="107"/>
        <v>0</v>
      </c>
      <c r="AH227" s="5">
        <f t="shared" si="108"/>
        <v>0</v>
      </c>
      <c r="AI227" s="5">
        <f t="shared" si="109"/>
        <v>0</v>
      </c>
      <c r="AJ227" s="5">
        <f t="shared" si="110"/>
        <v>0</v>
      </c>
      <c r="AK227" s="5">
        <f t="shared" si="111"/>
        <v>0</v>
      </c>
      <c r="AL227" s="5">
        <f t="shared" si="112"/>
        <v>0</v>
      </c>
      <c r="AM227" s="5">
        <f t="shared" si="113"/>
        <v>0</v>
      </c>
      <c r="AN227" s="5">
        <f t="shared" si="114"/>
        <v>0</v>
      </c>
      <c r="AO227" s="5">
        <f t="shared" si="115"/>
        <v>0</v>
      </c>
      <c r="AP227" s="5">
        <f t="shared" si="116"/>
        <v>0</v>
      </c>
      <c r="AQ227" s="5">
        <f t="shared" si="117"/>
        <v>0</v>
      </c>
      <c r="AR227" s="5">
        <f t="shared" si="118"/>
        <v>0</v>
      </c>
      <c r="AS227" s="5">
        <f t="shared" si="119"/>
        <v>0</v>
      </c>
      <c r="AT227" s="5">
        <f t="shared" si="120"/>
        <v>0</v>
      </c>
      <c r="AV227" s="5"/>
      <c r="AX227" s="5">
        <f t="shared" si="121"/>
        <v>0</v>
      </c>
      <c r="AY227" s="5">
        <f t="shared" si="122"/>
        <v>0</v>
      </c>
      <c r="AZ227" s="5">
        <f t="shared" si="123"/>
        <v>0</v>
      </c>
      <c r="BA227" s="5">
        <f t="shared" si="124"/>
        <v>0</v>
      </c>
      <c r="BB227" s="5">
        <f t="shared" si="125"/>
        <v>0</v>
      </c>
      <c r="BC227" s="5">
        <f t="shared" si="126"/>
        <v>0</v>
      </c>
      <c r="BD227" s="5">
        <f t="shared" si="127"/>
        <v>0</v>
      </c>
      <c r="BE227" s="5">
        <f t="shared" si="128"/>
        <v>0</v>
      </c>
      <c r="BF227" s="5"/>
      <c r="BI227">
        <f>IF(Förbrukning!F226="",Förbrukning!E226,0)/IF(Förbrukning!$B$3=Listor!$B$5,F227,1)</f>
        <v>0</v>
      </c>
      <c r="BJ227">
        <f>Förbrukning!F226/IF(Förbrukning!$B$3=Listor!$B$5,F227,1)</f>
        <v>0</v>
      </c>
      <c r="BL227">
        <f t="shared" si="129"/>
        <v>5</v>
      </c>
      <c r="BM227">
        <f t="shared" si="134"/>
        <v>2</v>
      </c>
      <c r="BN227" s="5">
        <f>Indata!$B$7</f>
        <v>0</v>
      </c>
    </row>
    <row r="228" spans="4:66" x14ac:dyDescent="0.2">
      <c r="D228" s="4">
        <f t="shared" si="135"/>
        <v>46519</v>
      </c>
      <c r="E228" s="62">
        <f t="shared" si="130"/>
        <v>0</v>
      </c>
      <c r="F228">
        <f>24+SUMIFS(Listor!$C$22:$C$23,Listor!$B$22:$B$23,Uttag!D228)</f>
        <v>24</v>
      </c>
      <c r="G228" s="5">
        <f t="shared" si="131"/>
        <v>0</v>
      </c>
      <c r="I228" s="206">
        <f>Förbrukning!H227</f>
        <v>0</v>
      </c>
      <c r="J228" s="93"/>
      <c r="K228" s="132"/>
      <c r="L228" s="133"/>
      <c r="N228" s="5">
        <f t="shared" si="102"/>
        <v>0</v>
      </c>
      <c r="P228" s="5">
        <f>I228*SUMIFS(Priser!$L$3:$L$14,Priser!$A$3:$A$14,BL228)</f>
        <v>0</v>
      </c>
      <c r="Q228" s="5">
        <f t="shared" si="103"/>
        <v>0</v>
      </c>
      <c r="R228" s="5"/>
      <c r="U228" s="5">
        <f t="shared" si="104"/>
        <v>0</v>
      </c>
      <c r="V228" s="5">
        <f t="shared" si="136"/>
        <v>0</v>
      </c>
      <c r="W228" s="5">
        <f t="shared" si="106"/>
        <v>0</v>
      </c>
      <c r="X228" s="5">
        <f t="shared" si="132"/>
        <v>0</v>
      </c>
      <c r="Y228" s="5">
        <f>IF(X228&gt;=Priser!$N$6,Priser!$O$6,IF(X228&gt;=Priser!$N$5,Priser!$O$5,IF(X228&gt;=Priser!$N$4,Priser!$O$4,Priser!$O$3)))</f>
        <v>0</v>
      </c>
      <c r="Z228" s="5">
        <f>Y228*SUMIFS(Priser!$L$3:$L$14,Priser!$A$3:$A$14,$BL228)*V228</f>
        <v>0</v>
      </c>
      <c r="AA228" s="5">
        <f t="shared" si="133"/>
        <v>0</v>
      </c>
      <c r="AB228" s="5">
        <f>IF(AA228&gt;=Priser!$P$6,Priser!$Q$6,IF(AA228&gt;=Priser!$P$5,Priser!$Q$5,IF(AA228&gt;=Priser!$P$4,Priser!$Q$4,Priser!$Q$3)))</f>
        <v>0</v>
      </c>
      <c r="AC228" s="5">
        <f>AB228*SUMIFS(Priser!$L$3:$L$14,Priser!$A$3:$A$14,$BL228)*W228</f>
        <v>0</v>
      </c>
      <c r="AE228" s="5"/>
      <c r="AG228" s="5">
        <f t="shared" si="107"/>
        <v>0</v>
      </c>
      <c r="AH228" s="5">
        <f t="shared" si="108"/>
        <v>0</v>
      </c>
      <c r="AI228" s="5">
        <f t="shared" si="109"/>
        <v>0</v>
      </c>
      <c r="AJ228" s="5">
        <f t="shared" si="110"/>
        <v>0</v>
      </c>
      <c r="AK228" s="5">
        <f t="shared" si="111"/>
        <v>0</v>
      </c>
      <c r="AL228" s="5">
        <f t="shared" si="112"/>
        <v>0</v>
      </c>
      <c r="AM228" s="5">
        <f t="shared" si="113"/>
        <v>0</v>
      </c>
      <c r="AN228" s="5">
        <f t="shared" si="114"/>
        <v>0</v>
      </c>
      <c r="AO228" s="5">
        <f t="shared" si="115"/>
        <v>0</v>
      </c>
      <c r="AP228" s="5">
        <f t="shared" si="116"/>
        <v>0</v>
      </c>
      <c r="AQ228" s="5">
        <f t="shared" si="117"/>
        <v>0</v>
      </c>
      <c r="AR228" s="5">
        <f t="shared" si="118"/>
        <v>0</v>
      </c>
      <c r="AS228" s="5">
        <f t="shared" si="119"/>
        <v>0</v>
      </c>
      <c r="AT228" s="5">
        <f t="shared" si="120"/>
        <v>0</v>
      </c>
      <c r="AV228" s="5"/>
      <c r="AX228" s="5">
        <f t="shared" si="121"/>
        <v>0</v>
      </c>
      <c r="AY228" s="5">
        <f t="shared" si="122"/>
        <v>0</v>
      </c>
      <c r="AZ228" s="5">
        <f t="shared" si="123"/>
        <v>0</v>
      </c>
      <c r="BA228" s="5">
        <f t="shared" si="124"/>
        <v>0</v>
      </c>
      <c r="BB228" s="5">
        <f t="shared" si="125"/>
        <v>0</v>
      </c>
      <c r="BC228" s="5">
        <f t="shared" si="126"/>
        <v>0</v>
      </c>
      <c r="BD228" s="5">
        <f t="shared" si="127"/>
        <v>0</v>
      </c>
      <c r="BE228" s="5">
        <f t="shared" si="128"/>
        <v>0</v>
      </c>
      <c r="BF228" s="5"/>
      <c r="BI228">
        <f>IF(Förbrukning!F227="",Förbrukning!E227,0)/IF(Förbrukning!$B$3=Listor!$B$5,F228,1)</f>
        <v>0</v>
      </c>
      <c r="BJ228">
        <f>Förbrukning!F227/IF(Förbrukning!$B$3=Listor!$B$5,F228,1)</f>
        <v>0</v>
      </c>
      <c r="BL228">
        <f t="shared" si="129"/>
        <v>5</v>
      </c>
      <c r="BM228">
        <f t="shared" si="134"/>
        <v>2</v>
      </c>
      <c r="BN228" s="5">
        <f>Indata!$B$7</f>
        <v>0</v>
      </c>
    </row>
    <row r="229" spans="4:66" x14ac:dyDescent="0.2">
      <c r="D229" s="4">
        <f t="shared" si="135"/>
        <v>46520</v>
      </c>
      <c r="E229" s="62">
        <f t="shared" si="130"/>
        <v>0</v>
      </c>
      <c r="F229">
        <f>24+SUMIFS(Listor!$C$22:$C$23,Listor!$B$22:$B$23,Uttag!D229)</f>
        <v>24</v>
      </c>
      <c r="G229" s="5">
        <f t="shared" si="131"/>
        <v>0</v>
      </c>
      <c r="I229" s="206">
        <f>Förbrukning!H228</f>
        <v>0</v>
      </c>
      <c r="J229" s="93"/>
      <c r="K229" s="132"/>
      <c r="L229" s="133"/>
      <c r="N229" s="5">
        <f t="shared" si="102"/>
        <v>0</v>
      </c>
      <c r="P229" s="5">
        <f>I229*SUMIFS(Priser!$L$3:$L$14,Priser!$A$3:$A$14,BL229)</f>
        <v>0</v>
      </c>
      <c r="Q229" s="5">
        <f t="shared" si="103"/>
        <v>0</v>
      </c>
      <c r="R229" s="5"/>
      <c r="U229" s="5">
        <f t="shared" si="104"/>
        <v>0</v>
      </c>
      <c r="V229" s="5">
        <f t="shared" si="136"/>
        <v>0</v>
      </c>
      <c r="W229" s="5">
        <f t="shared" si="106"/>
        <v>0</v>
      </c>
      <c r="X229" s="5">
        <f t="shared" si="132"/>
        <v>0</v>
      </c>
      <c r="Y229" s="5">
        <f>IF(X229&gt;=Priser!$N$6,Priser!$O$6,IF(X229&gt;=Priser!$N$5,Priser!$O$5,IF(X229&gt;=Priser!$N$4,Priser!$O$4,Priser!$O$3)))</f>
        <v>0</v>
      </c>
      <c r="Z229" s="5">
        <f>Y229*SUMIFS(Priser!$L$3:$L$14,Priser!$A$3:$A$14,$BL229)*V229</f>
        <v>0</v>
      </c>
      <c r="AA229" s="5">
        <f t="shared" si="133"/>
        <v>0</v>
      </c>
      <c r="AB229" s="5">
        <f>IF(AA229&gt;=Priser!$P$6,Priser!$Q$6,IF(AA229&gt;=Priser!$P$5,Priser!$Q$5,IF(AA229&gt;=Priser!$P$4,Priser!$Q$4,Priser!$Q$3)))</f>
        <v>0</v>
      </c>
      <c r="AC229" s="5">
        <f>AB229*SUMIFS(Priser!$L$3:$L$14,Priser!$A$3:$A$14,$BL229)*W229</f>
        <v>0</v>
      </c>
      <c r="AE229" s="5"/>
      <c r="AG229" s="5">
        <f t="shared" si="107"/>
        <v>0</v>
      </c>
      <c r="AH229" s="5">
        <f t="shared" si="108"/>
        <v>0</v>
      </c>
      <c r="AI229" s="5">
        <f t="shared" si="109"/>
        <v>0</v>
      </c>
      <c r="AJ229" s="5">
        <f t="shared" si="110"/>
        <v>0</v>
      </c>
      <c r="AK229" s="5">
        <f t="shared" si="111"/>
        <v>0</v>
      </c>
      <c r="AL229" s="5">
        <f t="shared" si="112"/>
        <v>0</v>
      </c>
      <c r="AM229" s="5">
        <f t="shared" si="113"/>
        <v>0</v>
      </c>
      <c r="AN229" s="5">
        <f t="shared" si="114"/>
        <v>0</v>
      </c>
      <c r="AO229" s="5">
        <f t="shared" si="115"/>
        <v>0</v>
      </c>
      <c r="AP229" s="5">
        <f t="shared" si="116"/>
        <v>0</v>
      </c>
      <c r="AQ229" s="5">
        <f t="shared" si="117"/>
        <v>0</v>
      </c>
      <c r="AR229" s="5">
        <f t="shared" si="118"/>
        <v>0</v>
      </c>
      <c r="AS229" s="5">
        <f t="shared" si="119"/>
        <v>0</v>
      </c>
      <c r="AT229" s="5">
        <f t="shared" si="120"/>
        <v>0</v>
      </c>
      <c r="AV229" s="5"/>
      <c r="AX229" s="5">
        <f t="shared" si="121"/>
        <v>0</v>
      </c>
      <c r="AY229" s="5">
        <f t="shared" si="122"/>
        <v>0</v>
      </c>
      <c r="AZ229" s="5">
        <f t="shared" si="123"/>
        <v>0</v>
      </c>
      <c r="BA229" s="5">
        <f t="shared" si="124"/>
        <v>0</v>
      </c>
      <c r="BB229" s="5">
        <f t="shared" si="125"/>
        <v>0</v>
      </c>
      <c r="BC229" s="5">
        <f t="shared" si="126"/>
        <v>0</v>
      </c>
      <c r="BD229" s="5">
        <f t="shared" si="127"/>
        <v>0</v>
      </c>
      <c r="BE229" s="5">
        <f t="shared" si="128"/>
        <v>0</v>
      </c>
      <c r="BF229" s="5"/>
      <c r="BI229">
        <f>IF(Förbrukning!F228="",Förbrukning!E228,0)/IF(Förbrukning!$B$3=Listor!$B$5,F229,1)</f>
        <v>0</v>
      </c>
      <c r="BJ229">
        <f>Förbrukning!F228/IF(Förbrukning!$B$3=Listor!$B$5,F229,1)</f>
        <v>0</v>
      </c>
      <c r="BL229">
        <f t="shared" si="129"/>
        <v>5</v>
      </c>
      <c r="BM229">
        <f t="shared" si="134"/>
        <v>2</v>
      </c>
      <c r="BN229" s="5">
        <f>Indata!$B$7</f>
        <v>0</v>
      </c>
    </row>
    <row r="230" spans="4:66" x14ac:dyDescent="0.2">
      <c r="D230" s="4">
        <f t="shared" si="135"/>
        <v>46521</v>
      </c>
      <c r="E230" s="62">
        <f t="shared" si="130"/>
        <v>0</v>
      </c>
      <c r="F230">
        <f>24+SUMIFS(Listor!$C$22:$C$23,Listor!$B$22:$B$23,Uttag!D230)</f>
        <v>24</v>
      </c>
      <c r="G230" s="5">
        <f t="shared" si="131"/>
        <v>0</v>
      </c>
      <c r="I230" s="206">
        <f>Förbrukning!H229</f>
        <v>0</v>
      </c>
      <c r="J230" s="93"/>
      <c r="K230" s="132"/>
      <c r="L230" s="133"/>
      <c r="N230" s="5">
        <f t="shared" si="102"/>
        <v>0</v>
      </c>
      <c r="P230" s="5">
        <f>I230*SUMIFS(Priser!$L$3:$L$14,Priser!$A$3:$A$14,BL230)</f>
        <v>0</v>
      </c>
      <c r="Q230" s="5">
        <f t="shared" si="103"/>
        <v>0</v>
      </c>
      <c r="R230" s="5"/>
      <c r="U230" s="5">
        <f t="shared" si="104"/>
        <v>0</v>
      </c>
      <c r="V230" s="5">
        <f t="shared" si="136"/>
        <v>0</v>
      </c>
      <c r="W230" s="5">
        <f t="shared" si="106"/>
        <v>0</v>
      </c>
      <c r="X230" s="5">
        <f t="shared" si="132"/>
        <v>0</v>
      </c>
      <c r="Y230" s="5">
        <f>IF(X230&gt;=Priser!$N$6,Priser!$O$6,IF(X230&gt;=Priser!$N$5,Priser!$O$5,IF(X230&gt;=Priser!$N$4,Priser!$O$4,Priser!$O$3)))</f>
        <v>0</v>
      </c>
      <c r="Z230" s="5">
        <f>Y230*SUMIFS(Priser!$L$3:$L$14,Priser!$A$3:$A$14,$BL230)*V230</f>
        <v>0</v>
      </c>
      <c r="AA230" s="5">
        <f t="shared" si="133"/>
        <v>0</v>
      </c>
      <c r="AB230" s="5">
        <f>IF(AA230&gt;=Priser!$P$6,Priser!$Q$6,IF(AA230&gt;=Priser!$P$5,Priser!$Q$5,IF(AA230&gt;=Priser!$P$4,Priser!$Q$4,Priser!$Q$3)))</f>
        <v>0</v>
      </c>
      <c r="AC230" s="5">
        <f>AB230*SUMIFS(Priser!$L$3:$L$14,Priser!$A$3:$A$14,$BL230)*W230</f>
        <v>0</v>
      </c>
      <c r="AE230" s="5"/>
      <c r="AG230" s="5">
        <f t="shared" si="107"/>
        <v>0</v>
      </c>
      <c r="AH230" s="5">
        <f t="shared" si="108"/>
        <v>0</v>
      </c>
      <c r="AI230" s="5">
        <f t="shared" si="109"/>
        <v>0</v>
      </c>
      <c r="AJ230" s="5">
        <f t="shared" si="110"/>
        <v>0</v>
      </c>
      <c r="AK230" s="5">
        <f t="shared" si="111"/>
        <v>0</v>
      </c>
      <c r="AL230" s="5">
        <f t="shared" si="112"/>
        <v>0</v>
      </c>
      <c r="AM230" s="5">
        <f t="shared" si="113"/>
        <v>0</v>
      </c>
      <c r="AN230" s="5">
        <f t="shared" si="114"/>
        <v>0</v>
      </c>
      <c r="AO230" s="5">
        <f t="shared" si="115"/>
        <v>0</v>
      </c>
      <c r="AP230" s="5">
        <f t="shared" si="116"/>
        <v>0</v>
      </c>
      <c r="AQ230" s="5">
        <f t="shared" si="117"/>
        <v>0</v>
      </c>
      <c r="AR230" s="5">
        <f t="shared" si="118"/>
        <v>0</v>
      </c>
      <c r="AS230" s="5">
        <f t="shared" si="119"/>
        <v>0</v>
      </c>
      <c r="AT230" s="5">
        <f t="shared" si="120"/>
        <v>0</v>
      </c>
      <c r="AV230" s="5"/>
      <c r="AX230" s="5">
        <f t="shared" si="121"/>
        <v>0</v>
      </c>
      <c r="AY230" s="5">
        <f t="shared" si="122"/>
        <v>0</v>
      </c>
      <c r="AZ230" s="5">
        <f t="shared" si="123"/>
        <v>0</v>
      </c>
      <c r="BA230" s="5">
        <f t="shared" si="124"/>
        <v>0</v>
      </c>
      <c r="BB230" s="5">
        <f t="shared" si="125"/>
        <v>0</v>
      </c>
      <c r="BC230" s="5">
        <f t="shared" si="126"/>
        <v>0</v>
      </c>
      <c r="BD230" s="5">
        <f t="shared" si="127"/>
        <v>0</v>
      </c>
      <c r="BE230" s="5">
        <f t="shared" si="128"/>
        <v>0</v>
      </c>
      <c r="BF230" s="5"/>
      <c r="BI230">
        <f>IF(Förbrukning!F229="",Förbrukning!E229,0)/IF(Förbrukning!$B$3=Listor!$B$5,F230,1)</f>
        <v>0</v>
      </c>
      <c r="BJ230">
        <f>Förbrukning!F229/IF(Förbrukning!$B$3=Listor!$B$5,F230,1)</f>
        <v>0</v>
      </c>
      <c r="BL230">
        <f t="shared" si="129"/>
        <v>5</v>
      </c>
      <c r="BM230">
        <f t="shared" si="134"/>
        <v>2</v>
      </c>
      <c r="BN230" s="5">
        <f>Indata!$B$7</f>
        <v>0</v>
      </c>
    </row>
    <row r="231" spans="4:66" x14ac:dyDescent="0.2">
      <c r="D231" s="4">
        <f t="shared" si="135"/>
        <v>46522</v>
      </c>
      <c r="E231" s="62">
        <f t="shared" si="130"/>
        <v>0</v>
      </c>
      <c r="F231">
        <f>24+SUMIFS(Listor!$C$22:$C$23,Listor!$B$22:$B$23,Uttag!D231)</f>
        <v>24</v>
      </c>
      <c r="G231" s="5">
        <f t="shared" si="131"/>
        <v>0</v>
      </c>
      <c r="I231" s="206">
        <f>Förbrukning!H230</f>
        <v>0</v>
      </c>
      <c r="J231" s="93"/>
      <c r="K231" s="132"/>
      <c r="L231" s="133"/>
      <c r="N231" s="5">
        <f t="shared" si="102"/>
        <v>0</v>
      </c>
      <c r="P231" s="5">
        <f>I231*SUMIFS(Priser!$L$3:$L$14,Priser!$A$3:$A$14,BL231)</f>
        <v>0</v>
      </c>
      <c r="Q231" s="5">
        <f t="shared" si="103"/>
        <v>0</v>
      </c>
      <c r="R231" s="5"/>
      <c r="U231" s="5">
        <f t="shared" si="104"/>
        <v>0</v>
      </c>
      <c r="V231" s="5">
        <f t="shared" si="136"/>
        <v>0</v>
      </c>
      <c r="W231" s="5">
        <f t="shared" si="106"/>
        <v>0</v>
      </c>
      <c r="X231" s="5">
        <f t="shared" si="132"/>
        <v>0</v>
      </c>
      <c r="Y231" s="5">
        <f>IF(X231&gt;=Priser!$N$6,Priser!$O$6,IF(X231&gt;=Priser!$N$5,Priser!$O$5,IF(X231&gt;=Priser!$N$4,Priser!$O$4,Priser!$O$3)))</f>
        <v>0</v>
      </c>
      <c r="Z231" s="5">
        <f>Y231*SUMIFS(Priser!$L$3:$L$14,Priser!$A$3:$A$14,$BL231)*V231</f>
        <v>0</v>
      </c>
      <c r="AA231" s="5">
        <f t="shared" si="133"/>
        <v>0</v>
      </c>
      <c r="AB231" s="5">
        <f>IF(AA231&gt;=Priser!$P$6,Priser!$Q$6,IF(AA231&gt;=Priser!$P$5,Priser!$Q$5,IF(AA231&gt;=Priser!$P$4,Priser!$Q$4,Priser!$Q$3)))</f>
        <v>0</v>
      </c>
      <c r="AC231" s="5">
        <f>AB231*SUMIFS(Priser!$L$3:$L$14,Priser!$A$3:$A$14,$BL231)*W231</f>
        <v>0</v>
      </c>
      <c r="AE231" s="5"/>
      <c r="AG231" s="5">
        <f t="shared" si="107"/>
        <v>0</v>
      </c>
      <c r="AH231" s="5">
        <f t="shared" si="108"/>
        <v>0</v>
      </c>
      <c r="AI231" s="5">
        <f t="shared" si="109"/>
        <v>0</v>
      </c>
      <c r="AJ231" s="5">
        <f t="shared" si="110"/>
        <v>0</v>
      </c>
      <c r="AK231" s="5">
        <f t="shared" si="111"/>
        <v>0</v>
      </c>
      <c r="AL231" s="5">
        <f t="shared" si="112"/>
        <v>0</v>
      </c>
      <c r="AM231" s="5">
        <f t="shared" si="113"/>
        <v>0</v>
      </c>
      <c r="AN231" s="5">
        <f t="shared" si="114"/>
        <v>0</v>
      </c>
      <c r="AO231" s="5">
        <f t="shared" si="115"/>
        <v>0</v>
      </c>
      <c r="AP231" s="5">
        <f t="shared" si="116"/>
        <v>0</v>
      </c>
      <c r="AQ231" s="5">
        <f t="shared" si="117"/>
        <v>0</v>
      </c>
      <c r="AR231" s="5">
        <f t="shared" si="118"/>
        <v>0</v>
      </c>
      <c r="AS231" s="5">
        <f t="shared" si="119"/>
        <v>0</v>
      </c>
      <c r="AT231" s="5">
        <f t="shared" si="120"/>
        <v>0</v>
      </c>
      <c r="AV231" s="5"/>
      <c r="AX231" s="5">
        <f t="shared" si="121"/>
        <v>0</v>
      </c>
      <c r="AY231" s="5">
        <f t="shared" si="122"/>
        <v>0</v>
      </c>
      <c r="AZ231" s="5">
        <f t="shared" si="123"/>
        <v>0</v>
      </c>
      <c r="BA231" s="5">
        <f t="shared" si="124"/>
        <v>0</v>
      </c>
      <c r="BB231" s="5">
        <f t="shared" si="125"/>
        <v>0</v>
      </c>
      <c r="BC231" s="5">
        <f t="shared" si="126"/>
        <v>0</v>
      </c>
      <c r="BD231" s="5">
        <f t="shared" si="127"/>
        <v>0</v>
      </c>
      <c r="BE231" s="5">
        <f t="shared" si="128"/>
        <v>0</v>
      </c>
      <c r="BF231" s="5"/>
      <c r="BI231">
        <f>IF(Förbrukning!F230="",Förbrukning!E230,0)/IF(Förbrukning!$B$3=Listor!$B$5,F231,1)</f>
        <v>0</v>
      </c>
      <c r="BJ231">
        <f>Förbrukning!F230/IF(Förbrukning!$B$3=Listor!$B$5,F231,1)</f>
        <v>0</v>
      </c>
      <c r="BL231">
        <f t="shared" si="129"/>
        <v>5</v>
      </c>
      <c r="BM231">
        <f t="shared" si="134"/>
        <v>2</v>
      </c>
      <c r="BN231" s="5">
        <f>Indata!$B$7</f>
        <v>0</v>
      </c>
    </row>
    <row r="232" spans="4:66" x14ac:dyDescent="0.2">
      <c r="D232" s="4">
        <f t="shared" si="135"/>
        <v>46523</v>
      </c>
      <c r="E232" s="62">
        <f t="shared" si="130"/>
        <v>0</v>
      </c>
      <c r="F232">
        <f>24+SUMIFS(Listor!$C$22:$C$23,Listor!$B$22:$B$23,Uttag!D232)</f>
        <v>24</v>
      </c>
      <c r="G232" s="5">
        <f t="shared" si="131"/>
        <v>0</v>
      </c>
      <c r="I232" s="206">
        <f>Förbrukning!H231</f>
        <v>0</v>
      </c>
      <c r="J232" s="93"/>
      <c r="K232" s="132"/>
      <c r="L232" s="133"/>
      <c r="N232" s="5">
        <f t="shared" si="102"/>
        <v>0</v>
      </c>
      <c r="P232" s="5">
        <f>I232*SUMIFS(Priser!$L$3:$L$14,Priser!$A$3:$A$14,BL232)</f>
        <v>0</v>
      </c>
      <c r="Q232" s="5">
        <f t="shared" si="103"/>
        <v>0</v>
      </c>
      <c r="R232" s="5"/>
      <c r="U232" s="5">
        <f t="shared" si="104"/>
        <v>0</v>
      </c>
      <c r="V232" s="5">
        <f t="shared" si="136"/>
        <v>0</v>
      </c>
      <c r="W232" s="5">
        <f t="shared" si="106"/>
        <v>0</v>
      </c>
      <c r="X232" s="5">
        <f t="shared" si="132"/>
        <v>0</v>
      </c>
      <c r="Y232" s="5">
        <f>IF(X232&gt;=Priser!$N$6,Priser!$O$6,IF(X232&gt;=Priser!$N$5,Priser!$O$5,IF(X232&gt;=Priser!$N$4,Priser!$O$4,Priser!$O$3)))</f>
        <v>0</v>
      </c>
      <c r="Z232" s="5">
        <f>Y232*SUMIFS(Priser!$L$3:$L$14,Priser!$A$3:$A$14,$BL232)*V232</f>
        <v>0</v>
      </c>
      <c r="AA232" s="5">
        <f t="shared" si="133"/>
        <v>0</v>
      </c>
      <c r="AB232" s="5">
        <f>IF(AA232&gt;=Priser!$P$6,Priser!$Q$6,IF(AA232&gt;=Priser!$P$5,Priser!$Q$5,IF(AA232&gt;=Priser!$P$4,Priser!$Q$4,Priser!$Q$3)))</f>
        <v>0</v>
      </c>
      <c r="AC232" s="5">
        <f>AB232*SUMIFS(Priser!$L$3:$L$14,Priser!$A$3:$A$14,$BL232)*W232</f>
        <v>0</v>
      </c>
      <c r="AE232" s="5"/>
      <c r="AG232" s="5">
        <f t="shared" si="107"/>
        <v>0</v>
      </c>
      <c r="AH232" s="5">
        <f t="shared" si="108"/>
        <v>0</v>
      </c>
      <c r="AI232" s="5">
        <f t="shared" si="109"/>
        <v>0</v>
      </c>
      <c r="AJ232" s="5">
        <f t="shared" si="110"/>
        <v>0</v>
      </c>
      <c r="AK232" s="5">
        <f t="shared" si="111"/>
        <v>0</v>
      </c>
      <c r="AL232" s="5">
        <f t="shared" si="112"/>
        <v>0</v>
      </c>
      <c r="AM232" s="5">
        <f t="shared" si="113"/>
        <v>0</v>
      </c>
      <c r="AN232" s="5">
        <f t="shared" si="114"/>
        <v>0</v>
      </c>
      <c r="AO232" s="5">
        <f t="shared" si="115"/>
        <v>0</v>
      </c>
      <c r="AP232" s="5">
        <f t="shared" si="116"/>
        <v>0</v>
      </c>
      <c r="AQ232" s="5">
        <f t="shared" si="117"/>
        <v>0</v>
      </c>
      <c r="AR232" s="5">
        <f t="shared" si="118"/>
        <v>0</v>
      </c>
      <c r="AS232" s="5">
        <f t="shared" si="119"/>
        <v>0</v>
      </c>
      <c r="AT232" s="5">
        <f t="shared" si="120"/>
        <v>0</v>
      </c>
      <c r="AV232" s="5"/>
      <c r="AX232" s="5">
        <f t="shared" si="121"/>
        <v>0</v>
      </c>
      <c r="AY232" s="5">
        <f t="shared" si="122"/>
        <v>0</v>
      </c>
      <c r="AZ232" s="5">
        <f t="shared" si="123"/>
        <v>0</v>
      </c>
      <c r="BA232" s="5">
        <f t="shared" si="124"/>
        <v>0</v>
      </c>
      <c r="BB232" s="5">
        <f t="shared" si="125"/>
        <v>0</v>
      </c>
      <c r="BC232" s="5">
        <f t="shared" si="126"/>
        <v>0</v>
      </c>
      <c r="BD232" s="5">
        <f t="shared" si="127"/>
        <v>0</v>
      </c>
      <c r="BE232" s="5">
        <f t="shared" si="128"/>
        <v>0</v>
      </c>
      <c r="BF232" s="5"/>
      <c r="BI232">
        <f>IF(Förbrukning!F231="",Förbrukning!E231,0)/IF(Förbrukning!$B$3=Listor!$B$5,F232,1)</f>
        <v>0</v>
      </c>
      <c r="BJ232">
        <f>Förbrukning!F231/IF(Förbrukning!$B$3=Listor!$B$5,F232,1)</f>
        <v>0</v>
      </c>
      <c r="BL232">
        <f t="shared" si="129"/>
        <v>5</v>
      </c>
      <c r="BM232">
        <f t="shared" si="134"/>
        <v>2</v>
      </c>
      <c r="BN232" s="5">
        <f>Indata!$B$7</f>
        <v>0</v>
      </c>
    </row>
    <row r="233" spans="4:66" x14ac:dyDescent="0.2">
      <c r="D233" s="4">
        <f t="shared" si="135"/>
        <v>46524</v>
      </c>
      <c r="E233" s="62">
        <f t="shared" si="130"/>
        <v>0</v>
      </c>
      <c r="F233">
        <f>24+SUMIFS(Listor!$C$22:$C$23,Listor!$B$22:$B$23,Uttag!D233)</f>
        <v>24</v>
      </c>
      <c r="G233" s="5">
        <f t="shared" si="131"/>
        <v>0</v>
      </c>
      <c r="I233" s="206">
        <f>Förbrukning!H232</f>
        <v>0</v>
      </c>
      <c r="J233" s="93"/>
      <c r="K233" s="132"/>
      <c r="L233" s="133"/>
      <c r="N233" s="5">
        <f t="shared" si="102"/>
        <v>0</v>
      </c>
      <c r="P233" s="5">
        <f>I233*SUMIFS(Priser!$L$3:$L$14,Priser!$A$3:$A$14,BL233)</f>
        <v>0</v>
      </c>
      <c r="Q233" s="5">
        <f t="shared" si="103"/>
        <v>0</v>
      </c>
      <c r="R233" s="5"/>
      <c r="U233" s="5">
        <f t="shared" si="104"/>
        <v>0</v>
      </c>
      <c r="V233" s="5">
        <f t="shared" si="136"/>
        <v>0</v>
      </c>
      <c r="W233" s="5">
        <f t="shared" si="106"/>
        <v>0</v>
      </c>
      <c r="X233" s="5">
        <f t="shared" si="132"/>
        <v>0</v>
      </c>
      <c r="Y233" s="5">
        <f>IF(X233&gt;=Priser!$N$6,Priser!$O$6,IF(X233&gt;=Priser!$N$5,Priser!$O$5,IF(X233&gt;=Priser!$N$4,Priser!$O$4,Priser!$O$3)))</f>
        <v>0</v>
      </c>
      <c r="Z233" s="5">
        <f>Y233*SUMIFS(Priser!$L$3:$L$14,Priser!$A$3:$A$14,$BL233)*V233</f>
        <v>0</v>
      </c>
      <c r="AA233" s="5">
        <f t="shared" si="133"/>
        <v>0</v>
      </c>
      <c r="AB233" s="5">
        <f>IF(AA233&gt;=Priser!$P$6,Priser!$Q$6,IF(AA233&gt;=Priser!$P$5,Priser!$Q$5,IF(AA233&gt;=Priser!$P$4,Priser!$Q$4,Priser!$Q$3)))</f>
        <v>0</v>
      </c>
      <c r="AC233" s="5">
        <f>AB233*SUMIFS(Priser!$L$3:$L$14,Priser!$A$3:$A$14,$BL233)*W233</f>
        <v>0</v>
      </c>
      <c r="AE233" s="5"/>
      <c r="AG233" s="5">
        <f t="shared" si="107"/>
        <v>0</v>
      </c>
      <c r="AH233" s="5">
        <f t="shared" si="108"/>
        <v>0</v>
      </c>
      <c r="AI233" s="5">
        <f t="shared" si="109"/>
        <v>0</v>
      </c>
      <c r="AJ233" s="5">
        <f t="shared" si="110"/>
        <v>0</v>
      </c>
      <c r="AK233" s="5">
        <f t="shared" si="111"/>
        <v>0</v>
      </c>
      <c r="AL233" s="5">
        <f t="shared" si="112"/>
        <v>0</v>
      </c>
      <c r="AM233" s="5">
        <f t="shared" si="113"/>
        <v>0</v>
      </c>
      <c r="AN233" s="5">
        <f t="shared" si="114"/>
        <v>0</v>
      </c>
      <c r="AO233" s="5">
        <f t="shared" si="115"/>
        <v>0</v>
      </c>
      <c r="AP233" s="5">
        <f t="shared" si="116"/>
        <v>0</v>
      </c>
      <c r="AQ233" s="5">
        <f t="shared" si="117"/>
        <v>0</v>
      </c>
      <c r="AR233" s="5">
        <f t="shared" si="118"/>
        <v>0</v>
      </c>
      <c r="AS233" s="5">
        <f t="shared" si="119"/>
        <v>0</v>
      </c>
      <c r="AT233" s="5">
        <f t="shared" si="120"/>
        <v>0</v>
      </c>
      <c r="AV233" s="5"/>
      <c r="AX233" s="5">
        <f t="shared" si="121"/>
        <v>0</v>
      </c>
      <c r="AY233" s="5">
        <f t="shared" si="122"/>
        <v>0</v>
      </c>
      <c r="AZ233" s="5">
        <f t="shared" si="123"/>
        <v>0</v>
      </c>
      <c r="BA233" s="5">
        <f t="shared" si="124"/>
        <v>0</v>
      </c>
      <c r="BB233" s="5">
        <f t="shared" si="125"/>
        <v>0</v>
      </c>
      <c r="BC233" s="5">
        <f t="shared" si="126"/>
        <v>0</v>
      </c>
      <c r="BD233" s="5">
        <f t="shared" si="127"/>
        <v>0</v>
      </c>
      <c r="BE233" s="5">
        <f t="shared" si="128"/>
        <v>0</v>
      </c>
      <c r="BF233" s="5"/>
      <c r="BI233">
        <f>IF(Förbrukning!F232="",Förbrukning!E232,0)/IF(Förbrukning!$B$3=Listor!$B$5,F233,1)</f>
        <v>0</v>
      </c>
      <c r="BJ233">
        <f>Förbrukning!F232/IF(Förbrukning!$B$3=Listor!$B$5,F233,1)</f>
        <v>0</v>
      </c>
      <c r="BL233">
        <f t="shared" si="129"/>
        <v>5</v>
      </c>
      <c r="BM233">
        <f t="shared" si="134"/>
        <v>2</v>
      </c>
      <c r="BN233" s="5">
        <f>Indata!$B$7</f>
        <v>0</v>
      </c>
    </row>
    <row r="234" spans="4:66" x14ac:dyDescent="0.2">
      <c r="D234" s="4">
        <f t="shared" si="135"/>
        <v>46525</v>
      </c>
      <c r="E234" s="62">
        <f t="shared" si="130"/>
        <v>0</v>
      </c>
      <c r="F234">
        <f>24+SUMIFS(Listor!$C$22:$C$23,Listor!$B$22:$B$23,Uttag!D234)</f>
        <v>24</v>
      </c>
      <c r="G234" s="5">
        <f t="shared" si="131"/>
        <v>0</v>
      </c>
      <c r="I234" s="206">
        <f>Förbrukning!H233</f>
        <v>0</v>
      </c>
      <c r="J234" s="93"/>
      <c r="K234" s="132"/>
      <c r="L234" s="133"/>
      <c r="N234" s="5">
        <f t="shared" si="102"/>
        <v>0</v>
      </c>
      <c r="P234" s="5">
        <f>I234*SUMIFS(Priser!$L$3:$L$14,Priser!$A$3:$A$14,BL234)</f>
        <v>0</v>
      </c>
      <c r="Q234" s="5">
        <f t="shared" si="103"/>
        <v>0</v>
      </c>
      <c r="R234" s="5"/>
      <c r="U234" s="5">
        <f t="shared" si="104"/>
        <v>0</v>
      </c>
      <c r="V234" s="5">
        <f t="shared" si="136"/>
        <v>0</v>
      </c>
      <c r="W234" s="5">
        <f t="shared" si="106"/>
        <v>0</v>
      </c>
      <c r="X234" s="5">
        <f t="shared" si="132"/>
        <v>0</v>
      </c>
      <c r="Y234" s="5">
        <f>IF(X234&gt;=Priser!$N$6,Priser!$O$6,IF(X234&gt;=Priser!$N$5,Priser!$O$5,IF(X234&gt;=Priser!$N$4,Priser!$O$4,Priser!$O$3)))</f>
        <v>0</v>
      </c>
      <c r="Z234" s="5">
        <f>Y234*SUMIFS(Priser!$L$3:$L$14,Priser!$A$3:$A$14,$BL234)*V234</f>
        <v>0</v>
      </c>
      <c r="AA234" s="5">
        <f t="shared" si="133"/>
        <v>0</v>
      </c>
      <c r="AB234" s="5">
        <f>IF(AA234&gt;=Priser!$P$6,Priser!$Q$6,IF(AA234&gt;=Priser!$P$5,Priser!$Q$5,IF(AA234&gt;=Priser!$P$4,Priser!$Q$4,Priser!$Q$3)))</f>
        <v>0</v>
      </c>
      <c r="AC234" s="5">
        <f>AB234*SUMIFS(Priser!$L$3:$L$14,Priser!$A$3:$A$14,$BL234)*W234</f>
        <v>0</v>
      </c>
      <c r="AE234" s="5"/>
      <c r="AG234" s="5">
        <f t="shared" si="107"/>
        <v>0</v>
      </c>
      <c r="AH234" s="5">
        <f t="shared" si="108"/>
        <v>0</v>
      </c>
      <c r="AI234" s="5">
        <f t="shared" si="109"/>
        <v>0</v>
      </c>
      <c r="AJ234" s="5">
        <f t="shared" si="110"/>
        <v>0</v>
      </c>
      <c r="AK234" s="5">
        <f t="shared" si="111"/>
        <v>0</v>
      </c>
      <c r="AL234" s="5">
        <f t="shared" si="112"/>
        <v>0</v>
      </c>
      <c r="AM234" s="5">
        <f t="shared" si="113"/>
        <v>0</v>
      </c>
      <c r="AN234" s="5">
        <f t="shared" si="114"/>
        <v>0</v>
      </c>
      <c r="AO234" s="5">
        <f t="shared" si="115"/>
        <v>0</v>
      </c>
      <c r="AP234" s="5">
        <f t="shared" si="116"/>
        <v>0</v>
      </c>
      <c r="AQ234" s="5">
        <f t="shared" si="117"/>
        <v>0</v>
      </c>
      <c r="AR234" s="5">
        <f t="shared" si="118"/>
        <v>0</v>
      </c>
      <c r="AS234" s="5">
        <f t="shared" si="119"/>
        <v>0</v>
      </c>
      <c r="AT234" s="5">
        <f t="shared" si="120"/>
        <v>0</v>
      </c>
      <c r="AV234" s="5"/>
      <c r="AX234" s="5">
        <f t="shared" si="121"/>
        <v>0</v>
      </c>
      <c r="AY234" s="5">
        <f t="shared" si="122"/>
        <v>0</v>
      </c>
      <c r="AZ234" s="5">
        <f t="shared" si="123"/>
        <v>0</v>
      </c>
      <c r="BA234" s="5">
        <f t="shared" si="124"/>
        <v>0</v>
      </c>
      <c r="BB234" s="5">
        <f t="shared" si="125"/>
        <v>0</v>
      </c>
      <c r="BC234" s="5">
        <f t="shared" si="126"/>
        <v>0</v>
      </c>
      <c r="BD234" s="5">
        <f t="shared" si="127"/>
        <v>0</v>
      </c>
      <c r="BE234" s="5">
        <f t="shared" si="128"/>
        <v>0</v>
      </c>
      <c r="BF234" s="5"/>
      <c r="BI234">
        <f>IF(Förbrukning!F233="",Förbrukning!E233,0)/IF(Förbrukning!$B$3=Listor!$B$5,F234,1)</f>
        <v>0</v>
      </c>
      <c r="BJ234">
        <f>Förbrukning!F233/IF(Förbrukning!$B$3=Listor!$B$5,F234,1)</f>
        <v>0</v>
      </c>
      <c r="BL234">
        <f t="shared" si="129"/>
        <v>5</v>
      </c>
      <c r="BM234">
        <f t="shared" si="134"/>
        <v>2</v>
      </c>
      <c r="BN234" s="5">
        <f>Indata!$B$7</f>
        <v>0</v>
      </c>
    </row>
    <row r="235" spans="4:66" x14ac:dyDescent="0.2">
      <c r="D235" s="4">
        <f t="shared" si="135"/>
        <v>46526</v>
      </c>
      <c r="E235" s="62">
        <f t="shared" si="130"/>
        <v>0</v>
      </c>
      <c r="F235">
        <f>24+SUMIFS(Listor!$C$22:$C$23,Listor!$B$22:$B$23,Uttag!D235)</f>
        <v>24</v>
      </c>
      <c r="G235" s="5">
        <f t="shared" si="131"/>
        <v>0</v>
      </c>
      <c r="I235" s="206">
        <f>Förbrukning!H234</f>
        <v>0</v>
      </c>
      <c r="J235" s="93"/>
      <c r="K235" s="132"/>
      <c r="L235" s="133"/>
      <c r="N235" s="5">
        <f t="shared" si="102"/>
        <v>0</v>
      </c>
      <c r="P235" s="5">
        <f>I235*SUMIFS(Priser!$L$3:$L$14,Priser!$A$3:$A$14,BL235)</f>
        <v>0</v>
      </c>
      <c r="Q235" s="5">
        <f t="shared" si="103"/>
        <v>0</v>
      </c>
      <c r="R235" s="5"/>
      <c r="U235" s="5">
        <f t="shared" si="104"/>
        <v>0</v>
      </c>
      <c r="V235" s="5">
        <f t="shared" si="136"/>
        <v>0</v>
      </c>
      <c r="W235" s="5">
        <f t="shared" si="106"/>
        <v>0</v>
      </c>
      <c r="X235" s="5">
        <f t="shared" si="132"/>
        <v>0</v>
      </c>
      <c r="Y235" s="5">
        <f>IF(X235&gt;=Priser!$N$6,Priser!$O$6,IF(X235&gt;=Priser!$N$5,Priser!$O$5,IF(X235&gt;=Priser!$N$4,Priser!$O$4,Priser!$O$3)))</f>
        <v>0</v>
      </c>
      <c r="Z235" s="5">
        <f>Y235*SUMIFS(Priser!$L$3:$L$14,Priser!$A$3:$A$14,$BL235)*V235</f>
        <v>0</v>
      </c>
      <c r="AA235" s="5">
        <f t="shared" si="133"/>
        <v>0</v>
      </c>
      <c r="AB235" s="5">
        <f>IF(AA235&gt;=Priser!$P$6,Priser!$Q$6,IF(AA235&gt;=Priser!$P$5,Priser!$Q$5,IF(AA235&gt;=Priser!$P$4,Priser!$Q$4,Priser!$Q$3)))</f>
        <v>0</v>
      </c>
      <c r="AC235" s="5">
        <f>AB235*SUMIFS(Priser!$L$3:$L$14,Priser!$A$3:$A$14,$BL235)*W235</f>
        <v>0</v>
      </c>
      <c r="AE235" s="5"/>
      <c r="AG235" s="5">
        <f t="shared" si="107"/>
        <v>0</v>
      </c>
      <c r="AH235" s="5">
        <f t="shared" si="108"/>
        <v>0</v>
      </c>
      <c r="AI235" s="5">
        <f t="shared" si="109"/>
        <v>0</v>
      </c>
      <c r="AJ235" s="5">
        <f t="shared" si="110"/>
        <v>0</v>
      </c>
      <c r="AK235" s="5">
        <f t="shared" si="111"/>
        <v>0</v>
      </c>
      <c r="AL235" s="5">
        <f t="shared" si="112"/>
        <v>0</v>
      </c>
      <c r="AM235" s="5">
        <f t="shared" si="113"/>
        <v>0</v>
      </c>
      <c r="AN235" s="5">
        <f t="shared" si="114"/>
        <v>0</v>
      </c>
      <c r="AO235" s="5">
        <f t="shared" si="115"/>
        <v>0</v>
      </c>
      <c r="AP235" s="5">
        <f t="shared" si="116"/>
        <v>0</v>
      </c>
      <c r="AQ235" s="5">
        <f t="shared" si="117"/>
        <v>0</v>
      </c>
      <c r="AR235" s="5">
        <f t="shared" si="118"/>
        <v>0</v>
      </c>
      <c r="AS235" s="5">
        <f t="shared" si="119"/>
        <v>0</v>
      </c>
      <c r="AT235" s="5">
        <f t="shared" si="120"/>
        <v>0</v>
      </c>
      <c r="AV235" s="5"/>
      <c r="AX235" s="5">
        <f t="shared" si="121"/>
        <v>0</v>
      </c>
      <c r="AY235" s="5">
        <f t="shared" si="122"/>
        <v>0</v>
      </c>
      <c r="AZ235" s="5">
        <f t="shared" si="123"/>
        <v>0</v>
      </c>
      <c r="BA235" s="5">
        <f t="shared" si="124"/>
        <v>0</v>
      </c>
      <c r="BB235" s="5">
        <f t="shared" si="125"/>
        <v>0</v>
      </c>
      <c r="BC235" s="5">
        <f t="shared" si="126"/>
        <v>0</v>
      </c>
      <c r="BD235" s="5">
        <f t="shared" si="127"/>
        <v>0</v>
      </c>
      <c r="BE235" s="5">
        <f t="shared" si="128"/>
        <v>0</v>
      </c>
      <c r="BF235" s="5"/>
      <c r="BI235">
        <f>IF(Förbrukning!F234="",Förbrukning!E234,0)/IF(Förbrukning!$B$3=Listor!$B$5,F235,1)</f>
        <v>0</v>
      </c>
      <c r="BJ235">
        <f>Förbrukning!F234/IF(Förbrukning!$B$3=Listor!$B$5,F235,1)</f>
        <v>0</v>
      </c>
      <c r="BL235">
        <f t="shared" si="129"/>
        <v>5</v>
      </c>
      <c r="BM235">
        <f t="shared" si="134"/>
        <v>2</v>
      </c>
      <c r="BN235" s="5">
        <f>Indata!$B$7</f>
        <v>0</v>
      </c>
    </row>
    <row r="236" spans="4:66" x14ac:dyDescent="0.2">
      <c r="D236" s="4">
        <f t="shared" si="135"/>
        <v>46527</v>
      </c>
      <c r="E236" s="62">
        <f t="shared" si="130"/>
        <v>0</v>
      </c>
      <c r="F236">
        <f>24+SUMIFS(Listor!$C$22:$C$23,Listor!$B$22:$B$23,Uttag!D236)</f>
        <v>24</v>
      </c>
      <c r="G236" s="5">
        <f t="shared" si="131"/>
        <v>0</v>
      </c>
      <c r="I236" s="206">
        <f>Förbrukning!H235</f>
        <v>0</v>
      </c>
      <c r="J236" s="93"/>
      <c r="K236" s="132"/>
      <c r="L236" s="133"/>
      <c r="N236" s="5">
        <f t="shared" si="102"/>
        <v>0</v>
      </c>
      <c r="P236" s="5">
        <f>I236*SUMIFS(Priser!$L$3:$L$14,Priser!$A$3:$A$14,BL236)</f>
        <v>0</v>
      </c>
      <c r="Q236" s="5">
        <f t="shared" si="103"/>
        <v>0</v>
      </c>
      <c r="R236" s="5"/>
      <c r="U236" s="5">
        <f t="shared" si="104"/>
        <v>0</v>
      </c>
      <c r="V236" s="5">
        <f t="shared" si="136"/>
        <v>0</v>
      </c>
      <c r="W236" s="5">
        <f t="shared" si="106"/>
        <v>0</v>
      </c>
      <c r="X236" s="5">
        <f t="shared" si="132"/>
        <v>0</v>
      </c>
      <c r="Y236" s="5">
        <f>IF(X236&gt;=Priser!$N$6,Priser!$O$6,IF(X236&gt;=Priser!$N$5,Priser!$O$5,IF(X236&gt;=Priser!$N$4,Priser!$O$4,Priser!$O$3)))</f>
        <v>0</v>
      </c>
      <c r="Z236" s="5">
        <f>Y236*SUMIFS(Priser!$L$3:$L$14,Priser!$A$3:$A$14,$BL236)*V236</f>
        <v>0</v>
      </c>
      <c r="AA236" s="5">
        <f t="shared" si="133"/>
        <v>0</v>
      </c>
      <c r="AB236" s="5">
        <f>IF(AA236&gt;=Priser!$P$6,Priser!$Q$6,IF(AA236&gt;=Priser!$P$5,Priser!$Q$5,IF(AA236&gt;=Priser!$P$4,Priser!$Q$4,Priser!$Q$3)))</f>
        <v>0</v>
      </c>
      <c r="AC236" s="5">
        <f>AB236*SUMIFS(Priser!$L$3:$L$14,Priser!$A$3:$A$14,$BL236)*W236</f>
        <v>0</v>
      </c>
      <c r="AE236" s="5"/>
      <c r="AG236" s="5">
        <f t="shared" si="107"/>
        <v>0</v>
      </c>
      <c r="AH236" s="5">
        <f t="shared" si="108"/>
        <v>0</v>
      </c>
      <c r="AI236" s="5">
        <f t="shared" si="109"/>
        <v>0</v>
      </c>
      <c r="AJ236" s="5">
        <f t="shared" si="110"/>
        <v>0</v>
      </c>
      <c r="AK236" s="5">
        <f t="shared" si="111"/>
        <v>0</v>
      </c>
      <c r="AL236" s="5">
        <f t="shared" si="112"/>
        <v>0</v>
      </c>
      <c r="AM236" s="5">
        <f t="shared" si="113"/>
        <v>0</v>
      </c>
      <c r="AN236" s="5">
        <f t="shared" si="114"/>
        <v>0</v>
      </c>
      <c r="AO236" s="5">
        <f t="shared" si="115"/>
        <v>0</v>
      </c>
      <c r="AP236" s="5">
        <f t="shared" si="116"/>
        <v>0</v>
      </c>
      <c r="AQ236" s="5">
        <f t="shared" si="117"/>
        <v>0</v>
      </c>
      <c r="AR236" s="5">
        <f t="shared" si="118"/>
        <v>0</v>
      </c>
      <c r="AS236" s="5">
        <f t="shared" si="119"/>
        <v>0</v>
      </c>
      <c r="AT236" s="5">
        <f t="shared" si="120"/>
        <v>0</v>
      </c>
      <c r="AV236" s="5"/>
      <c r="AX236" s="5">
        <f t="shared" si="121"/>
        <v>0</v>
      </c>
      <c r="AY236" s="5">
        <f t="shared" si="122"/>
        <v>0</v>
      </c>
      <c r="AZ236" s="5">
        <f t="shared" si="123"/>
        <v>0</v>
      </c>
      <c r="BA236" s="5">
        <f t="shared" si="124"/>
        <v>0</v>
      </c>
      <c r="BB236" s="5">
        <f t="shared" si="125"/>
        <v>0</v>
      </c>
      <c r="BC236" s="5">
        <f t="shared" si="126"/>
        <v>0</v>
      </c>
      <c r="BD236" s="5">
        <f t="shared" si="127"/>
        <v>0</v>
      </c>
      <c r="BE236" s="5">
        <f t="shared" si="128"/>
        <v>0</v>
      </c>
      <c r="BF236" s="5"/>
      <c r="BI236">
        <f>IF(Förbrukning!F235="",Förbrukning!E235,0)/IF(Förbrukning!$B$3=Listor!$B$5,F236,1)</f>
        <v>0</v>
      </c>
      <c r="BJ236">
        <f>Förbrukning!F235/IF(Förbrukning!$B$3=Listor!$B$5,F236,1)</f>
        <v>0</v>
      </c>
      <c r="BL236">
        <f t="shared" si="129"/>
        <v>5</v>
      </c>
      <c r="BM236">
        <f t="shared" si="134"/>
        <v>2</v>
      </c>
      <c r="BN236" s="5">
        <f>Indata!$B$7</f>
        <v>0</v>
      </c>
    </row>
    <row r="237" spans="4:66" x14ac:dyDescent="0.2">
      <c r="D237" s="4">
        <f t="shared" si="135"/>
        <v>46528</v>
      </c>
      <c r="E237" s="62">
        <f t="shared" si="130"/>
        <v>0</v>
      </c>
      <c r="F237">
        <f>24+SUMIFS(Listor!$C$22:$C$23,Listor!$B$22:$B$23,Uttag!D237)</f>
        <v>24</v>
      </c>
      <c r="G237" s="5">
        <f t="shared" si="131"/>
        <v>0</v>
      </c>
      <c r="I237" s="206">
        <f>Förbrukning!H236</f>
        <v>0</v>
      </c>
      <c r="J237" s="93"/>
      <c r="K237" s="132"/>
      <c r="L237" s="133"/>
      <c r="N237" s="5">
        <f t="shared" si="102"/>
        <v>0</v>
      </c>
      <c r="P237" s="5">
        <f>I237*SUMIFS(Priser!$L$3:$L$14,Priser!$A$3:$A$14,BL237)</f>
        <v>0</v>
      </c>
      <c r="Q237" s="5">
        <f t="shared" si="103"/>
        <v>0</v>
      </c>
      <c r="R237" s="5"/>
      <c r="U237" s="5">
        <f t="shared" si="104"/>
        <v>0</v>
      </c>
      <c r="V237" s="5">
        <f t="shared" si="136"/>
        <v>0</v>
      </c>
      <c r="W237" s="5">
        <f t="shared" si="106"/>
        <v>0</v>
      </c>
      <c r="X237" s="5">
        <f t="shared" si="132"/>
        <v>0</v>
      </c>
      <c r="Y237" s="5">
        <f>IF(X237&gt;=Priser!$N$6,Priser!$O$6,IF(X237&gt;=Priser!$N$5,Priser!$O$5,IF(X237&gt;=Priser!$N$4,Priser!$O$4,Priser!$O$3)))</f>
        <v>0</v>
      </c>
      <c r="Z237" s="5">
        <f>Y237*SUMIFS(Priser!$L$3:$L$14,Priser!$A$3:$A$14,$BL237)*V237</f>
        <v>0</v>
      </c>
      <c r="AA237" s="5">
        <f t="shared" si="133"/>
        <v>0</v>
      </c>
      <c r="AB237" s="5">
        <f>IF(AA237&gt;=Priser!$P$6,Priser!$Q$6,IF(AA237&gt;=Priser!$P$5,Priser!$Q$5,IF(AA237&gt;=Priser!$P$4,Priser!$Q$4,Priser!$Q$3)))</f>
        <v>0</v>
      </c>
      <c r="AC237" s="5">
        <f>AB237*SUMIFS(Priser!$L$3:$L$14,Priser!$A$3:$A$14,$BL237)*W237</f>
        <v>0</v>
      </c>
      <c r="AE237" s="5"/>
      <c r="AG237" s="5">
        <f t="shared" si="107"/>
        <v>0</v>
      </c>
      <c r="AH237" s="5">
        <f t="shared" si="108"/>
        <v>0</v>
      </c>
      <c r="AI237" s="5">
        <f t="shared" si="109"/>
        <v>0</v>
      </c>
      <c r="AJ237" s="5">
        <f t="shared" si="110"/>
        <v>0</v>
      </c>
      <c r="AK237" s="5">
        <f t="shared" si="111"/>
        <v>0</v>
      </c>
      <c r="AL237" s="5">
        <f t="shared" si="112"/>
        <v>0</v>
      </c>
      <c r="AM237" s="5">
        <f t="shared" si="113"/>
        <v>0</v>
      </c>
      <c r="AN237" s="5">
        <f t="shared" si="114"/>
        <v>0</v>
      </c>
      <c r="AO237" s="5">
        <f t="shared" si="115"/>
        <v>0</v>
      </c>
      <c r="AP237" s="5">
        <f t="shared" si="116"/>
        <v>0</v>
      </c>
      <c r="AQ237" s="5">
        <f t="shared" si="117"/>
        <v>0</v>
      </c>
      <c r="AR237" s="5">
        <f t="shared" si="118"/>
        <v>0</v>
      </c>
      <c r="AS237" s="5">
        <f t="shared" si="119"/>
        <v>0</v>
      </c>
      <c r="AT237" s="5">
        <f t="shared" si="120"/>
        <v>0</v>
      </c>
      <c r="AV237" s="5"/>
      <c r="AX237" s="5">
        <f t="shared" si="121"/>
        <v>0</v>
      </c>
      <c r="AY237" s="5">
        <f t="shared" si="122"/>
        <v>0</v>
      </c>
      <c r="AZ237" s="5">
        <f t="shared" si="123"/>
        <v>0</v>
      </c>
      <c r="BA237" s="5">
        <f t="shared" si="124"/>
        <v>0</v>
      </c>
      <c r="BB237" s="5">
        <f t="shared" si="125"/>
        <v>0</v>
      </c>
      <c r="BC237" s="5">
        <f t="shared" si="126"/>
        <v>0</v>
      </c>
      <c r="BD237" s="5">
        <f t="shared" si="127"/>
        <v>0</v>
      </c>
      <c r="BE237" s="5">
        <f t="shared" si="128"/>
        <v>0</v>
      </c>
      <c r="BF237" s="5"/>
      <c r="BI237">
        <f>IF(Förbrukning!F236="",Förbrukning!E236,0)/IF(Förbrukning!$B$3=Listor!$B$5,F237,1)</f>
        <v>0</v>
      </c>
      <c r="BJ237">
        <f>Förbrukning!F236/IF(Förbrukning!$B$3=Listor!$B$5,F237,1)</f>
        <v>0</v>
      </c>
      <c r="BL237">
        <f t="shared" si="129"/>
        <v>5</v>
      </c>
      <c r="BM237">
        <f t="shared" si="134"/>
        <v>2</v>
      </c>
      <c r="BN237" s="5">
        <f>Indata!$B$7</f>
        <v>0</v>
      </c>
    </row>
    <row r="238" spans="4:66" x14ac:dyDescent="0.2">
      <c r="D238" s="4">
        <f t="shared" si="135"/>
        <v>46529</v>
      </c>
      <c r="E238" s="62">
        <f t="shared" si="130"/>
        <v>0</v>
      </c>
      <c r="F238">
        <f>24+SUMIFS(Listor!$C$22:$C$23,Listor!$B$22:$B$23,Uttag!D238)</f>
        <v>24</v>
      </c>
      <c r="G238" s="5">
        <f t="shared" si="131"/>
        <v>0</v>
      </c>
      <c r="I238" s="206">
        <f>Förbrukning!H237</f>
        <v>0</v>
      </c>
      <c r="J238" s="93"/>
      <c r="K238" s="132"/>
      <c r="L238" s="133"/>
      <c r="N238" s="5">
        <f t="shared" si="102"/>
        <v>0</v>
      </c>
      <c r="P238" s="5">
        <f>I238*SUMIFS(Priser!$L$3:$L$14,Priser!$A$3:$A$14,BL238)</f>
        <v>0</v>
      </c>
      <c r="Q238" s="5">
        <f t="shared" si="103"/>
        <v>0</v>
      </c>
      <c r="R238" s="5"/>
      <c r="U238" s="5">
        <f t="shared" si="104"/>
        <v>0</v>
      </c>
      <c r="V238" s="5">
        <f t="shared" si="136"/>
        <v>0</v>
      </c>
      <c r="W238" s="5">
        <f t="shared" si="106"/>
        <v>0</v>
      </c>
      <c r="X238" s="5">
        <f t="shared" si="132"/>
        <v>0</v>
      </c>
      <c r="Y238" s="5">
        <f>IF(X238&gt;=Priser!$N$6,Priser!$O$6,IF(X238&gt;=Priser!$N$5,Priser!$O$5,IF(X238&gt;=Priser!$N$4,Priser!$O$4,Priser!$O$3)))</f>
        <v>0</v>
      </c>
      <c r="Z238" s="5">
        <f>Y238*SUMIFS(Priser!$L$3:$L$14,Priser!$A$3:$A$14,$BL238)*V238</f>
        <v>0</v>
      </c>
      <c r="AA238" s="5">
        <f t="shared" si="133"/>
        <v>0</v>
      </c>
      <c r="AB238" s="5">
        <f>IF(AA238&gt;=Priser!$P$6,Priser!$Q$6,IF(AA238&gt;=Priser!$P$5,Priser!$Q$5,IF(AA238&gt;=Priser!$P$4,Priser!$Q$4,Priser!$Q$3)))</f>
        <v>0</v>
      </c>
      <c r="AC238" s="5">
        <f>AB238*SUMIFS(Priser!$L$3:$L$14,Priser!$A$3:$A$14,$BL238)*W238</f>
        <v>0</v>
      </c>
      <c r="AE238" s="5"/>
      <c r="AG238" s="5">
        <f t="shared" si="107"/>
        <v>0</v>
      </c>
      <c r="AH238" s="5">
        <f t="shared" si="108"/>
        <v>0</v>
      </c>
      <c r="AI238" s="5">
        <f t="shared" si="109"/>
        <v>0</v>
      </c>
      <c r="AJ238" s="5">
        <f t="shared" si="110"/>
        <v>0</v>
      </c>
      <c r="AK238" s="5">
        <f t="shared" si="111"/>
        <v>0</v>
      </c>
      <c r="AL238" s="5">
        <f t="shared" si="112"/>
        <v>0</v>
      </c>
      <c r="AM238" s="5">
        <f t="shared" si="113"/>
        <v>0</v>
      </c>
      <c r="AN238" s="5">
        <f t="shared" si="114"/>
        <v>0</v>
      </c>
      <c r="AO238" s="5">
        <f t="shared" si="115"/>
        <v>0</v>
      </c>
      <c r="AP238" s="5">
        <f t="shared" si="116"/>
        <v>0</v>
      </c>
      <c r="AQ238" s="5">
        <f t="shared" si="117"/>
        <v>0</v>
      </c>
      <c r="AR238" s="5">
        <f t="shared" si="118"/>
        <v>0</v>
      </c>
      <c r="AS238" s="5">
        <f t="shared" si="119"/>
        <v>0</v>
      </c>
      <c r="AT238" s="5">
        <f t="shared" si="120"/>
        <v>0</v>
      </c>
      <c r="AV238" s="5"/>
      <c r="AX238" s="5">
        <f t="shared" si="121"/>
        <v>0</v>
      </c>
      <c r="AY238" s="5">
        <f t="shared" si="122"/>
        <v>0</v>
      </c>
      <c r="AZ238" s="5">
        <f t="shared" si="123"/>
        <v>0</v>
      </c>
      <c r="BA238" s="5">
        <f t="shared" si="124"/>
        <v>0</v>
      </c>
      <c r="BB238" s="5">
        <f t="shared" si="125"/>
        <v>0</v>
      </c>
      <c r="BC238" s="5">
        <f t="shared" si="126"/>
        <v>0</v>
      </c>
      <c r="BD238" s="5">
        <f t="shared" si="127"/>
        <v>0</v>
      </c>
      <c r="BE238" s="5">
        <f t="shared" si="128"/>
        <v>0</v>
      </c>
      <c r="BF238" s="5"/>
      <c r="BI238">
        <f>IF(Förbrukning!F237="",Förbrukning!E237,0)/IF(Förbrukning!$B$3=Listor!$B$5,F238,1)</f>
        <v>0</v>
      </c>
      <c r="BJ238">
        <f>Förbrukning!F237/IF(Förbrukning!$B$3=Listor!$B$5,F238,1)</f>
        <v>0</v>
      </c>
      <c r="BL238">
        <f t="shared" si="129"/>
        <v>5</v>
      </c>
      <c r="BM238">
        <f t="shared" si="134"/>
        <v>2</v>
      </c>
      <c r="BN238" s="5">
        <f>Indata!$B$7</f>
        <v>0</v>
      </c>
    </row>
    <row r="239" spans="4:66" x14ac:dyDescent="0.2">
      <c r="D239" s="4">
        <f t="shared" si="135"/>
        <v>46530</v>
      </c>
      <c r="E239" s="62">
        <f t="shared" si="130"/>
        <v>0</v>
      </c>
      <c r="F239">
        <f>24+SUMIFS(Listor!$C$22:$C$23,Listor!$B$22:$B$23,Uttag!D239)</f>
        <v>24</v>
      </c>
      <c r="G239" s="5">
        <f t="shared" si="131"/>
        <v>0</v>
      </c>
      <c r="I239" s="206">
        <f>Förbrukning!H238</f>
        <v>0</v>
      </c>
      <c r="J239" s="93"/>
      <c r="K239" s="132"/>
      <c r="L239" s="133"/>
      <c r="N239" s="5">
        <f t="shared" si="102"/>
        <v>0</v>
      </c>
      <c r="P239" s="5">
        <f>I239*SUMIFS(Priser!$L$3:$L$14,Priser!$A$3:$A$14,BL239)</f>
        <v>0</v>
      </c>
      <c r="Q239" s="5">
        <f t="shared" si="103"/>
        <v>0</v>
      </c>
      <c r="R239" s="5"/>
      <c r="U239" s="5">
        <f t="shared" si="104"/>
        <v>0</v>
      </c>
      <c r="V239" s="5">
        <f t="shared" si="136"/>
        <v>0</v>
      </c>
      <c r="W239" s="5">
        <f t="shared" si="106"/>
        <v>0</v>
      </c>
      <c r="X239" s="5">
        <f t="shared" si="132"/>
        <v>0</v>
      </c>
      <c r="Y239" s="5">
        <f>IF(X239&gt;=Priser!$N$6,Priser!$O$6,IF(X239&gt;=Priser!$N$5,Priser!$O$5,IF(X239&gt;=Priser!$N$4,Priser!$O$4,Priser!$O$3)))</f>
        <v>0</v>
      </c>
      <c r="Z239" s="5">
        <f>Y239*SUMIFS(Priser!$L$3:$L$14,Priser!$A$3:$A$14,$BL239)*V239</f>
        <v>0</v>
      </c>
      <c r="AA239" s="5">
        <f t="shared" si="133"/>
        <v>0</v>
      </c>
      <c r="AB239" s="5">
        <f>IF(AA239&gt;=Priser!$P$6,Priser!$Q$6,IF(AA239&gt;=Priser!$P$5,Priser!$Q$5,IF(AA239&gt;=Priser!$P$4,Priser!$Q$4,Priser!$Q$3)))</f>
        <v>0</v>
      </c>
      <c r="AC239" s="5">
        <f>AB239*SUMIFS(Priser!$L$3:$L$14,Priser!$A$3:$A$14,$BL239)*W239</f>
        <v>0</v>
      </c>
      <c r="AE239" s="5"/>
      <c r="AG239" s="5">
        <f t="shared" si="107"/>
        <v>0</v>
      </c>
      <c r="AH239" s="5">
        <f t="shared" si="108"/>
        <v>0</v>
      </c>
      <c r="AI239" s="5">
        <f t="shared" si="109"/>
        <v>0</v>
      </c>
      <c r="AJ239" s="5">
        <f t="shared" si="110"/>
        <v>0</v>
      </c>
      <c r="AK239" s="5">
        <f t="shared" si="111"/>
        <v>0</v>
      </c>
      <c r="AL239" s="5">
        <f t="shared" si="112"/>
        <v>0</v>
      </c>
      <c r="AM239" s="5">
        <f t="shared" si="113"/>
        <v>0</v>
      </c>
      <c r="AN239" s="5">
        <f t="shared" si="114"/>
        <v>0</v>
      </c>
      <c r="AO239" s="5">
        <f t="shared" si="115"/>
        <v>0</v>
      </c>
      <c r="AP239" s="5">
        <f t="shared" si="116"/>
        <v>0</v>
      </c>
      <c r="AQ239" s="5">
        <f t="shared" si="117"/>
        <v>0</v>
      </c>
      <c r="AR239" s="5">
        <f t="shared" si="118"/>
        <v>0</v>
      </c>
      <c r="AS239" s="5">
        <f t="shared" si="119"/>
        <v>0</v>
      </c>
      <c r="AT239" s="5">
        <f t="shared" si="120"/>
        <v>0</v>
      </c>
      <c r="AV239" s="5"/>
      <c r="AX239" s="5">
        <f t="shared" si="121"/>
        <v>0</v>
      </c>
      <c r="AY239" s="5">
        <f t="shared" si="122"/>
        <v>0</v>
      </c>
      <c r="AZ239" s="5">
        <f t="shared" si="123"/>
        <v>0</v>
      </c>
      <c r="BA239" s="5">
        <f t="shared" si="124"/>
        <v>0</v>
      </c>
      <c r="BB239" s="5">
        <f t="shared" si="125"/>
        <v>0</v>
      </c>
      <c r="BC239" s="5">
        <f t="shared" si="126"/>
        <v>0</v>
      </c>
      <c r="BD239" s="5">
        <f t="shared" si="127"/>
        <v>0</v>
      </c>
      <c r="BE239" s="5">
        <f t="shared" si="128"/>
        <v>0</v>
      </c>
      <c r="BF239" s="5"/>
      <c r="BI239">
        <f>IF(Förbrukning!F238="",Förbrukning!E238,0)/IF(Förbrukning!$B$3=Listor!$B$5,F239,1)</f>
        <v>0</v>
      </c>
      <c r="BJ239">
        <f>Förbrukning!F238/IF(Förbrukning!$B$3=Listor!$B$5,F239,1)</f>
        <v>0</v>
      </c>
      <c r="BL239">
        <f t="shared" si="129"/>
        <v>5</v>
      </c>
      <c r="BM239">
        <f t="shared" si="134"/>
        <v>2</v>
      </c>
      <c r="BN239" s="5">
        <f>Indata!$B$7</f>
        <v>0</v>
      </c>
    </row>
    <row r="240" spans="4:66" x14ac:dyDescent="0.2">
      <c r="D240" s="4">
        <f t="shared" si="135"/>
        <v>46531</v>
      </c>
      <c r="E240" s="62">
        <f t="shared" si="130"/>
        <v>0</v>
      </c>
      <c r="F240">
        <f>24+SUMIFS(Listor!$C$22:$C$23,Listor!$B$22:$B$23,Uttag!D240)</f>
        <v>24</v>
      </c>
      <c r="G240" s="5">
        <f t="shared" si="131"/>
        <v>0</v>
      </c>
      <c r="I240" s="206">
        <f>Förbrukning!H239</f>
        <v>0</v>
      </c>
      <c r="J240" s="93"/>
      <c r="K240" s="132"/>
      <c r="L240" s="133"/>
      <c r="N240" s="5">
        <f t="shared" si="102"/>
        <v>0</v>
      </c>
      <c r="P240" s="5">
        <f>I240*SUMIFS(Priser!$L$3:$L$14,Priser!$A$3:$A$14,BL240)</f>
        <v>0</v>
      </c>
      <c r="Q240" s="5">
        <f t="shared" si="103"/>
        <v>0</v>
      </c>
      <c r="R240" s="5"/>
      <c r="U240" s="5">
        <f t="shared" si="104"/>
        <v>0</v>
      </c>
      <c r="V240" s="5">
        <f t="shared" si="136"/>
        <v>0</v>
      </c>
      <c r="W240" s="5">
        <f t="shared" si="106"/>
        <v>0</v>
      </c>
      <c r="X240" s="5">
        <f t="shared" si="132"/>
        <v>0</v>
      </c>
      <c r="Y240" s="5">
        <f>IF(X240&gt;=Priser!$N$6,Priser!$O$6,IF(X240&gt;=Priser!$N$5,Priser!$O$5,IF(X240&gt;=Priser!$N$4,Priser!$O$4,Priser!$O$3)))</f>
        <v>0</v>
      </c>
      <c r="Z240" s="5">
        <f>Y240*SUMIFS(Priser!$L$3:$L$14,Priser!$A$3:$A$14,$BL240)*V240</f>
        <v>0</v>
      </c>
      <c r="AA240" s="5">
        <f t="shared" si="133"/>
        <v>0</v>
      </c>
      <c r="AB240" s="5">
        <f>IF(AA240&gt;=Priser!$P$6,Priser!$Q$6,IF(AA240&gt;=Priser!$P$5,Priser!$Q$5,IF(AA240&gt;=Priser!$P$4,Priser!$Q$4,Priser!$Q$3)))</f>
        <v>0</v>
      </c>
      <c r="AC240" s="5">
        <f>AB240*SUMIFS(Priser!$L$3:$L$14,Priser!$A$3:$A$14,$BL240)*W240</f>
        <v>0</v>
      </c>
      <c r="AE240" s="5"/>
      <c r="AG240" s="5">
        <f t="shared" si="107"/>
        <v>0</v>
      </c>
      <c r="AH240" s="5">
        <f t="shared" si="108"/>
        <v>0</v>
      </c>
      <c r="AI240" s="5">
        <f t="shared" si="109"/>
        <v>0</v>
      </c>
      <c r="AJ240" s="5">
        <f t="shared" si="110"/>
        <v>0</v>
      </c>
      <c r="AK240" s="5">
        <f t="shared" si="111"/>
        <v>0</v>
      </c>
      <c r="AL240" s="5">
        <f t="shared" si="112"/>
        <v>0</v>
      </c>
      <c r="AM240" s="5">
        <f t="shared" si="113"/>
        <v>0</v>
      </c>
      <c r="AN240" s="5">
        <f t="shared" si="114"/>
        <v>0</v>
      </c>
      <c r="AO240" s="5">
        <f t="shared" si="115"/>
        <v>0</v>
      </c>
      <c r="AP240" s="5">
        <f t="shared" si="116"/>
        <v>0</v>
      </c>
      <c r="AQ240" s="5">
        <f t="shared" si="117"/>
        <v>0</v>
      </c>
      <c r="AR240" s="5">
        <f t="shared" si="118"/>
        <v>0</v>
      </c>
      <c r="AS240" s="5">
        <f t="shared" si="119"/>
        <v>0</v>
      </c>
      <c r="AT240" s="5">
        <f t="shared" si="120"/>
        <v>0</v>
      </c>
      <c r="AV240" s="5"/>
      <c r="AX240" s="5">
        <f t="shared" si="121"/>
        <v>0</v>
      </c>
      <c r="AY240" s="5">
        <f t="shared" si="122"/>
        <v>0</v>
      </c>
      <c r="AZ240" s="5">
        <f t="shared" si="123"/>
        <v>0</v>
      </c>
      <c r="BA240" s="5">
        <f t="shared" si="124"/>
        <v>0</v>
      </c>
      <c r="BB240" s="5">
        <f t="shared" si="125"/>
        <v>0</v>
      </c>
      <c r="BC240" s="5">
        <f t="shared" si="126"/>
        <v>0</v>
      </c>
      <c r="BD240" s="5">
        <f t="shared" si="127"/>
        <v>0</v>
      </c>
      <c r="BE240" s="5">
        <f t="shared" si="128"/>
        <v>0</v>
      </c>
      <c r="BF240" s="5"/>
      <c r="BI240">
        <f>IF(Förbrukning!F239="",Förbrukning!E239,0)/IF(Förbrukning!$B$3=Listor!$B$5,F240,1)</f>
        <v>0</v>
      </c>
      <c r="BJ240">
        <f>Förbrukning!F239/IF(Förbrukning!$B$3=Listor!$B$5,F240,1)</f>
        <v>0</v>
      </c>
      <c r="BL240">
        <f t="shared" si="129"/>
        <v>5</v>
      </c>
      <c r="BM240">
        <f t="shared" si="134"/>
        <v>2</v>
      </c>
      <c r="BN240" s="5">
        <f>Indata!$B$7</f>
        <v>0</v>
      </c>
    </row>
    <row r="241" spans="4:66" x14ac:dyDescent="0.2">
      <c r="D241" s="4">
        <f t="shared" si="135"/>
        <v>46532</v>
      </c>
      <c r="E241" s="62">
        <f t="shared" si="130"/>
        <v>0</v>
      </c>
      <c r="F241">
        <f>24+SUMIFS(Listor!$C$22:$C$23,Listor!$B$22:$B$23,Uttag!D241)</f>
        <v>24</v>
      </c>
      <c r="G241" s="5">
        <f t="shared" si="131"/>
        <v>0</v>
      </c>
      <c r="I241" s="206">
        <f>Förbrukning!H240</f>
        <v>0</v>
      </c>
      <c r="J241" s="93"/>
      <c r="K241" s="132"/>
      <c r="L241" s="133"/>
      <c r="N241" s="5">
        <f t="shared" si="102"/>
        <v>0</v>
      </c>
      <c r="P241" s="5">
        <f>I241*SUMIFS(Priser!$L$3:$L$14,Priser!$A$3:$A$14,BL241)</f>
        <v>0</v>
      </c>
      <c r="Q241" s="5">
        <f t="shared" si="103"/>
        <v>0</v>
      </c>
      <c r="R241" s="5"/>
      <c r="U241" s="5">
        <f t="shared" si="104"/>
        <v>0</v>
      </c>
      <c r="V241" s="5">
        <f t="shared" si="136"/>
        <v>0</v>
      </c>
      <c r="W241" s="5">
        <f t="shared" si="106"/>
        <v>0</v>
      </c>
      <c r="X241" s="5">
        <f t="shared" si="132"/>
        <v>0</v>
      </c>
      <c r="Y241" s="5">
        <f>IF(X241&gt;=Priser!$N$6,Priser!$O$6,IF(X241&gt;=Priser!$N$5,Priser!$O$5,IF(X241&gt;=Priser!$N$4,Priser!$O$4,Priser!$O$3)))</f>
        <v>0</v>
      </c>
      <c r="Z241" s="5">
        <f>Y241*SUMIFS(Priser!$L$3:$L$14,Priser!$A$3:$A$14,$BL241)*V241</f>
        <v>0</v>
      </c>
      <c r="AA241" s="5">
        <f t="shared" si="133"/>
        <v>0</v>
      </c>
      <c r="AB241" s="5">
        <f>IF(AA241&gt;=Priser!$P$6,Priser!$Q$6,IF(AA241&gt;=Priser!$P$5,Priser!$Q$5,IF(AA241&gt;=Priser!$P$4,Priser!$Q$4,Priser!$Q$3)))</f>
        <v>0</v>
      </c>
      <c r="AC241" s="5">
        <f>AB241*SUMIFS(Priser!$L$3:$L$14,Priser!$A$3:$A$14,$BL241)*W241</f>
        <v>0</v>
      </c>
      <c r="AE241" s="5"/>
      <c r="AG241" s="5">
        <f t="shared" si="107"/>
        <v>0</v>
      </c>
      <c r="AH241" s="5">
        <f t="shared" si="108"/>
        <v>0</v>
      </c>
      <c r="AI241" s="5">
        <f t="shared" si="109"/>
        <v>0</v>
      </c>
      <c r="AJ241" s="5">
        <f t="shared" si="110"/>
        <v>0</v>
      </c>
      <c r="AK241" s="5">
        <f t="shared" si="111"/>
        <v>0</v>
      </c>
      <c r="AL241" s="5">
        <f t="shared" si="112"/>
        <v>0</v>
      </c>
      <c r="AM241" s="5">
        <f t="shared" si="113"/>
        <v>0</v>
      </c>
      <c r="AN241" s="5">
        <f t="shared" si="114"/>
        <v>0</v>
      </c>
      <c r="AO241" s="5">
        <f t="shared" si="115"/>
        <v>0</v>
      </c>
      <c r="AP241" s="5">
        <f t="shared" si="116"/>
        <v>0</v>
      </c>
      <c r="AQ241" s="5">
        <f t="shared" si="117"/>
        <v>0</v>
      </c>
      <c r="AR241" s="5">
        <f t="shared" si="118"/>
        <v>0</v>
      </c>
      <c r="AS241" s="5">
        <f t="shared" si="119"/>
        <v>0</v>
      </c>
      <c r="AT241" s="5">
        <f t="shared" si="120"/>
        <v>0</v>
      </c>
      <c r="AV241" s="5"/>
      <c r="AX241" s="5">
        <f t="shared" si="121"/>
        <v>0</v>
      </c>
      <c r="AY241" s="5">
        <f t="shared" si="122"/>
        <v>0</v>
      </c>
      <c r="AZ241" s="5">
        <f t="shared" si="123"/>
        <v>0</v>
      </c>
      <c r="BA241" s="5">
        <f t="shared" si="124"/>
        <v>0</v>
      </c>
      <c r="BB241" s="5">
        <f t="shared" si="125"/>
        <v>0</v>
      </c>
      <c r="BC241" s="5">
        <f t="shared" si="126"/>
        <v>0</v>
      </c>
      <c r="BD241" s="5">
        <f t="shared" si="127"/>
        <v>0</v>
      </c>
      <c r="BE241" s="5">
        <f t="shared" si="128"/>
        <v>0</v>
      </c>
      <c r="BF241" s="5"/>
      <c r="BI241">
        <f>IF(Förbrukning!F240="",Förbrukning!E240,0)/IF(Förbrukning!$B$3=Listor!$B$5,F241,1)</f>
        <v>0</v>
      </c>
      <c r="BJ241">
        <f>Förbrukning!F240/IF(Förbrukning!$B$3=Listor!$B$5,F241,1)</f>
        <v>0</v>
      </c>
      <c r="BL241">
        <f t="shared" si="129"/>
        <v>5</v>
      </c>
      <c r="BM241">
        <f t="shared" si="134"/>
        <v>2</v>
      </c>
      <c r="BN241" s="5">
        <f>Indata!$B$7</f>
        <v>0</v>
      </c>
    </row>
    <row r="242" spans="4:66" x14ac:dyDescent="0.2">
      <c r="D242" s="4">
        <f t="shared" si="135"/>
        <v>46533</v>
      </c>
      <c r="E242" s="62">
        <f t="shared" si="130"/>
        <v>0</v>
      </c>
      <c r="F242">
        <f>24+SUMIFS(Listor!$C$22:$C$23,Listor!$B$22:$B$23,Uttag!D242)</f>
        <v>24</v>
      </c>
      <c r="G242" s="5">
        <f t="shared" si="131"/>
        <v>0</v>
      </c>
      <c r="I242" s="206">
        <f>Förbrukning!H241</f>
        <v>0</v>
      </c>
      <c r="J242" s="93"/>
      <c r="K242" s="132"/>
      <c r="L242" s="133"/>
      <c r="N242" s="5">
        <f t="shared" si="102"/>
        <v>0</v>
      </c>
      <c r="P242" s="5">
        <f>I242*SUMIFS(Priser!$L$3:$L$14,Priser!$A$3:$A$14,BL242)</f>
        <v>0</v>
      </c>
      <c r="Q242" s="5">
        <f t="shared" si="103"/>
        <v>0</v>
      </c>
      <c r="R242" s="5"/>
      <c r="U242" s="5">
        <f t="shared" si="104"/>
        <v>0</v>
      </c>
      <c r="V242" s="5">
        <f t="shared" si="136"/>
        <v>0</v>
      </c>
      <c r="W242" s="5">
        <f t="shared" si="106"/>
        <v>0</v>
      </c>
      <c r="X242" s="5">
        <f t="shared" si="132"/>
        <v>0</v>
      </c>
      <c r="Y242" s="5">
        <f>IF(X242&gt;=Priser!$N$6,Priser!$O$6,IF(X242&gt;=Priser!$N$5,Priser!$O$5,IF(X242&gt;=Priser!$N$4,Priser!$O$4,Priser!$O$3)))</f>
        <v>0</v>
      </c>
      <c r="Z242" s="5">
        <f>Y242*SUMIFS(Priser!$L$3:$L$14,Priser!$A$3:$A$14,$BL242)*V242</f>
        <v>0</v>
      </c>
      <c r="AA242" s="5">
        <f t="shared" si="133"/>
        <v>0</v>
      </c>
      <c r="AB242" s="5">
        <f>IF(AA242&gt;=Priser!$P$6,Priser!$Q$6,IF(AA242&gt;=Priser!$P$5,Priser!$Q$5,IF(AA242&gt;=Priser!$P$4,Priser!$Q$4,Priser!$Q$3)))</f>
        <v>0</v>
      </c>
      <c r="AC242" s="5">
        <f>AB242*SUMIFS(Priser!$L$3:$L$14,Priser!$A$3:$A$14,$BL242)*W242</f>
        <v>0</v>
      </c>
      <c r="AE242" s="5"/>
      <c r="AG242" s="5">
        <f t="shared" si="107"/>
        <v>0</v>
      </c>
      <c r="AH242" s="5">
        <f t="shared" si="108"/>
        <v>0</v>
      </c>
      <c r="AI242" s="5">
        <f t="shared" si="109"/>
        <v>0</v>
      </c>
      <c r="AJ242" s="5">
        <f t="shared" si="110"/>
        <v>0</v>
      </c>
      <c r="AK242" s="5">
        <f t="shared" si="111"/>
        <v>0</v>
      </c>
      <c r="AL242" s="5">
        <f t="shared" si="112"/>
        <v>0</v>
      </c>
      <c r="AM242" s="5">
        <f t="shared" si="113"/>
        <v>0</v>
      </c>
      <c r="AN242" s="5">
        <f t="shared" si="114"/>
        <v>0</v>
      </c>
      <c r="AO242" s="5">
        <f t="shared" si="115"/>
        <v>0</v>
      </c>
      <c r="AP242" s="5">
        <f t="shared" si="116"/>
        <v>0</v>
      </c>
      <c r="AQ242" s="5">
        <f t="shared" si="117"/>
        <v>0</v>
      </c>
      <c r="AR242" s="5">
        <f t="shared" si="118"/>
        <v>0</v>
      </c>
      <c r="AS242" s="5">
        <f t="shared" si="119"/>
        <v>0</v>
      </c>
      <c r="AT242" s="5">
        <f t="shared" si="120"/>
        <v>0</v>
      </c>
      <c r="AV242" s="5"/>
      <c r="AX242" s="5">
        <f t="shared" si="121"/>
        <v>0</v>
      </c>
      <c r="AY242" s="5">
        <f t="shared" si="122"/>
        <v>0</v>
      </c>
      <c r="AZ242" s="5">
        <f t="shared" si="123"/>
        <v>0</v>
      </c>
      <c r="BA242" s="5">
        <f t="shared" si="124"/>
        <v>0</v>
      </c>
      <c r="BB242" s="5">
        <f t="shared" si="125"/>
        <v>0</v>
      </c>
      <c r="BC242" s="5">
        <f t="shared" si="126"/>
        <v>0</v>
      </c>
      <c r="BD242" s="5">
        <f t="shared" si="127"/>
        <v>0</v>
      </c>
      <c r="BE242" s="5">
        <f t="shared" si="128"/>
        <v>0</v>
      </c>
      <c r="BF242" s="5"/>
      <c r="BI242">
        <f>IF(Förbrukning!F241="",Förbrukning!E241,0)/IF(Förbrukning!$B$3=Listor!$B$5,F242,1)</f>
        <v>0</v>
      </c>
      <c r="BJ242">
        <f>Förbrukning!F241/IF(Förbrukning!$B$3=Listor!$B$5,F242,1)</f>
        <v>0</v>
      </c>
      <c r="BL242">
        <f t="shared" si="129"/>
        <v>5</v>
      </c>
      <c r="BM242">
        <f t="shared" si="134"/>
        <v>2</v>
      </c>
      <c r="BN242" s="5">
        <f>Indata!$B$7</f>
        <v>0</v>
      </c>
    </row>
    <row r="243" spans="4:66" x14ac:dyDescent="0.2">
      <c r="D243" s="4">
        <f t="shared" si="135"/>
        <v>46534</v>
      </c>
      <c r="E243" s="62">
        <f t="shared" si="130"/>
        <v>0</v>
      </c>
      <c r="F243">
        <f>24+SUMIFS(Listor!$C$22:$C$23,Listor!$B$22:$B$23,Uttag!D243)</f>
        <v>24</v>
      </c>
      <c r="G243" s="5">
        <f t="shared" si="131"/>
        <v>0</v>
      </c>
      <c r="I243" s="206">
        <f>Förbrukning!H242</f>
        <v>0</v>
      </c>
      <c r="J243" s="93"/>
      <c r="K243" s="132"/>
      <c r="L243" s="133"/>
      <c r="N243" s="5">
        <f t="shared" si="102"/>
        <v>0</v>
      </c>
      <c r="P243" s="5">
        <f>I243*SUMIFS(Priser!$L$3:$L$14,Priser!$A$3:$A$14,BL243)</f>
        <v>0</v>
      </c>
      <c r="Q243" s="5">
        <f t="shared" si="103"/>
        <v>0</v>
      </c>
      <c r="R243" s="5"/>
      <c r="U243" s="5">
        <f t="shared" si="104"/>
        <v>0</v>
      </c>
      <c r="V243" s="5">
        <f t="shared" si="136"/>
        <v>0</v>
      </c>
      <c r="W243" s="5">
        <f t="shared" si="106"/>
        <v>0</v>
      </c>
      <c r="X243" s="5">
        <f t="shared" si="132"/>
        <v>0</v>
      </c>
      <c r="Y243" s="5">
        <f>IF(X243&gt;=Priser!$N$6,Priser!$O$6,IF(X243&gt;=Priser!$N$5,Priser!$O$5,IF(X243&gt;=Priser!$N$4,Priser!$O$4,Priser!$O$3)))</f>
        <v>0</v>
      </c>
      <c r="Z243" s="5">
        <f>Y243*SUMIFS(Priser!$L$3:$L$14,Priser!$A$3:$A$14,$BL243)*V243</f>
        <v>0</v>
      </c>
      <c r="AA243" s="5">
        <f t="shared" si="133"/>
        <v>0</v>
      </c>
      <c r="AB243" s="5">
        <f>IF(AA243&gt;=Priser!$P$6,Priser!$Q$6,IF(AA243&gt;=Priser!$P$5,Priser!$Q$5,IF(AA243&gt;=Priser!$P$4,Priser!$Q$4,Priser!$Q$3)))</f>
        <v>0</v>
      </c>
      <c r="AC243" s="5">
        <f>AB243*SUMIFS(Priser!$L$3:$L$14,Priser!$A$3:$A$14,$BL243)*W243</f>
        <v>0</v>
      </c>
      <c r="AE243" s="5"/>
      <c r="AG243" s="5">
        <f t="shared" si="107"/>
        <v>0</v>
      </c>
      <c r="AH243" s="5">
        <f t="shared" si="108"/>
        <v>0</v>
      </c>
      <c r="AI243" s="5">
        <f t="shared" si="109"/>
        <v>0</v>
      </c>
      <c r="AJ243" s="5">
        <f t="shared" si="110"/>
        <v>0</v>
      </c>
      <c r="AK243" s="5">
        <f t="shared" si="111"/>
        <v>0</v>
      </c>
      <c r="AL243" s="5">
        <f t="shared" si="112"/>
        <v>0</v>
      </c>
      <c r="AM243" s="5">
        <f t="shared" si="113"/>
        <v>0</v>
      </c>
      <c r="AN243" s="5">
        <f t="shared" si="114"/>
        <v>0</v>
      </c>
      <c r="AO243" s="5">
        <f t="shared" si="115"/>
        <v>0</v>
      </c>
      <c r="AP243" s="5">
        <f t="shared" si="116"/>
        <v>0</v>
      </c>
      <c r="AQ243" s="5">
        <f t="shared" si="117"/>
        <v>0</v>
      </c>
      <c r="AR243" s="5">
        <f t="shared" si="118"/>
        <v>0</v>
      </c>
      <c r="AS243" s="5">
        <f t="shared" si="119"/>
        <v>0</v>
      </c>
      <c r="AT243" s="5">
        <f t="shared" si="120"/>
        <v>0</v>
      </c>
      <c r="AV243" s="5"/>
      <c r="AX243" s="5">
        <f t="shared" si="121"/>
        <v>0</v>
      </c>
      <c r="AY243" s="5">
        <f t="shared" si="122"/>
        <v>0</v>
      </c>
      <c r="AZ243" s="5">
        <f t="shared" si="123"/>
        <v>0</v>
      </c>
      <c r="BA243" s="5">
        <f t="shared" si="124"/>
        <v>0</v>
      </c>
      <c r="BB243" s="5">
        <f t="shared" si="125"/>
        <v>0</v>
      </c>
      <c r="BC243" s="5">
        <f t="shared" si="126"/>
        <v>0</v>
      </c>
      <c r="BD243" s="5">
        <f t="shared" si="127"/>
        <v>0</v>
      </c>
      <c r="BE243" s="5">
        <f t="shared" si="128"/>
        <v>0</v>
      </c>
      <c r="BF243" s="5"/>
      <c r="BI243">
        <f>IF(Förbrukning!F242="",Förbrukning!E242,0)/IF(Förbrukning!$B$3=Listor!$B$5,F243,1)</f>
        <v>0</v>
      </c>
      <c r="BJ243">
        <f>Förbrukning!F242/IF(Förbrukning!$B$3=Listor!$B$5,F243,1)</f>
        <v>0</v>
      </c>
      <c r="BL243">
        <f t="shared" si="129"/>
        <v>5</v>
      </c>
      <c r="BM243">
        <f t="shared" si="134"/>
        <v>2</v>
      </c>
      <c r="BN243" s="5">
        <f>Indata!$B$7</f>
        <v>0</v>
      </c>
    </row>
    <row r="244" spans="4:66" x14ac:dyDescent="0.2">
      <c r="D244" s="4">
        <f t="shared" si="135"/>
        <v>46535</v>
      </c>
      <c r="E244" s="62">
        <f t="shared" si="130"/>
        <v>0</v>
      </c>
      <c r="F244">
        <f>24+SUMIFS(Listor!$C$22:$C$23,Listor!$B$22:$B$23,Uttag!D244)</f>
        <v>24</v>
      </c>
      <c r="G244" s="5">
        <f t="shared" si="131"/>
        <v>0</v>
      </c>
      <c r="I244" s="206">
        <f>Förbrukning!H243</f>
        <v>0</v>
      </c>
      <c r="J244" s="93"/>
      <c r="K244" s="132"/>
      <c r="L244" s="133"/>
      <c r="N244" s="5">
        <f t="shared" si="102"/>
        <v>0</v>
      </c>
      <c r="P244" s="5">
        <f>I244*SUMIFS(Priser!$L$3:$L$14,Priser!$A$3:$A$14,BL244)</f>
        <v>0</v>
      </c>
      <c r="Q244" s="5">
        <f t="shared" si="103"/>
        <v>0</v>
      </c>
      <c r="R244" s="5"/>
      <c r="U244" s="5">
        <f t="shared" si="104"/>
        <v>0</v>
      </c>
      <c r="V244" s="5">
        <f t="shared" si="136"/>
        <v>0</v>
      </c>
      <c r="W244" s="5">
        <f t="shared" si="106"/>
        <v>0</v>
      </c>
      <c r="X244" s="5">
        <f t="shared" si="132"/>
        <v>0</v>
      </c>
      <c r="Y244" s="5">
        <f>IF(X244&gt;=Priser!$N$6,Priser!$O$6,IF(X244&gt;=Priser!$N$5,Priser!$O$5,IF(X244&gt;=Priser!$N$4,Priser!$O$4,Priser!$O$3)))</f>
        <v>0</v>
      </c>
      <c r="Z244" s="5">
        <f>Y244*SUMIFS(Priser!$L$3:$L$14,Priser!$A$3:$A$14,$BL244)*V244</f>
        <v>0</v>
      </c>
      <c r="AA244" s="5">
        <f t="shared" si="133"/>
        <v>0</v>
      </c>
      <c r="AB244" s="5">
        <f>IF(AA244&gt;=Priser!$P$6,Priser!$Q$6,IF(AA244&gt;=Priser!$P$5,Priser!$Q$5,IF(AA244&gt;=Priser!$P$4,Priser!$Q$4,Priser!$Q$3)))</f>
        <v>0</v>
      </c>
      <c r="AC244" s="5">
        <f>AB244*SUMIFS(Priser!$L$3:$L$14,Priser!$A$3:$A$14,$BL244)*W244</f>
        <v>0</v>
      </c>
      <c r="AE244" s="5"/>
      <c r="AG244" s="5">
        <f t="shared" si="107"/>
        <v>0</v>
      </c>
      <c r="AH244" s="5">
        <f t="shared" si="108"/>
        <v>0</v>
      </c>
      <c r="AI244" s="5">
        <f t="shared" si="109"/>
        <v>0</v>
      </c>
      <c r="AJ244" s="5">
        <f t="shared" si="110"/>
        <v>0</v>
      </c>
      <c r="AK244" s="5">
        <f t="shared" si="111"/>
        <v>0</v>
      </c>
      <c r="AL244" s="5">
        <f t="shared" si="112"/>
        <v>0</v>
      </c>
      <c r="AM244" s="5">
        <f t="shared" si="113"/>
        <v>0</v>
      </c>
      <c r="AN244" s="5">
        <f t="shared" si="114"/>
        <v>0</v>
      </c>
      <c r="AO244" s="5">
        <f t="shared" si="115"/>
        <v>0</v>
      </c>
      <c r="AP244" s="5">
        <f t="shared" si="116"/>
        <v>0</v>
      </c>
      <c r="AQ244" s="5">
        <f t="shared" si="117"/>
        <v>0</v>
      </c>
      <c r="AR244" s="5">
        <f t="shared" si="118"/>
        <v>0</v>
      </c>
      <c r="AS244" s="5">
        <f t="shared" si="119"/>
        <v>0</v>
      </c>
      <c r="AT244" s="5">
        <f t="shared" si="120"/>
        <v>0</v>
      </c>
      <c r="AV244" s="5"/>
      <c r="AX244" s="5">
        <f t="shared" si="121"/>
        <v>0</v>
      </c>
      <c r="AY244" s="5">
        <f t="shared" si="122"/>
        <v>0</v>
      </c>
      <c r="AZ244" s="5">
        <f t="shared" si="123"/>
        <v>0</v>
      </c>
      <c r="BA244" s="5">
        <f t="shared" si="124"/>
        <v>0</v>
      </c>
      <c r="BB244" s="5">
        <f t="shared" si="125"/>
        <v>0</v>
      </c>
      <c r="BC244" s="5">
        <f t="shared" si="126"/>
        <v>0</v>
      </c>
      <c r="BD244" s="5">
        <f t="shared" si="127"/>
        <v>0</v>
      </c>
      <c r="BE244" s="5">
        <f t="shared" si="128"/>
        <v>0</v>
      </c>
      <c r="BF244" s="5"/>
      <c r="BI244">
        <f>IF(Förbrukning!F243="",Förbrukning!E243,0)/IF(Förbrukning!$B$3=Listor!$B$5,F244,1)</f>
        <v>0</v>
      </c>
      <c r="BJ244">
        <f>Förbrukning!F243/IF(Förbrukning!$B$3=Listor!$B$5,F244,1)</f>
        <v>0</v>
      </c>
      <c r="BL244">
        <f t="shared" si="129"/>
        <v>5</v>
      </c>
      <c r="BM244">
        <f t="shared" si="134"/>
        <v>2</v>
      </c>
      <c r="BN244" s="5">
        <f>Indata!$B$7</f>
        <v>0</v>
      </c>
    </row>
    <row r="245" spans="4:66" x14ac:dyDescent="0.2">
      <c r="D245" s="4">
        <f t="shared" si="135"/>
        <v>46536</v>
      </c>
      <c r="E245" s="62">
        <f t="shared" si="130"/>
        <v>0</v>
      </c>
      <c r="F245">
        <f>24+SUMIFS(Listor!$C$22:$C$23,Listor!$B$22:$B$23,Uttag!D245)</f>
        <v>24</v>
      </c>
      <c r="G245" s="5">
        <f t="shared" si="131"/>
        <v>0</v>
      </c>
      <c r="I245" s="206">
        <f>Förbrukning!H244</f>
        <v>0</v>
      </c>
      <c r="J245" s="93"/>
      <c r="K245" s="132"/>
      <c r="L245" s="133"/>
      <c r="N245" s="5">
        <f t="shared" si="102"/>
        <v>0</v>
      </c>
      <c r="P245" s="5">
        <f>I245*SUMIFS(Priser!$L$3:$L$14,Priser!$A$3:$A$14,BL245)</f>
        <v>0</v>
      </c>
      <c r="Q245" s="5">
        <f t="shared" si="103"/>
        <v>0</v>
      </c>
      <c r="R245" s="5"/>
      <c r="U245" s="5">
        <f t="shared" si="104"/>
        <v>0</v>
      </c>
      <c r="V245" s="5">
        <f t="shared" si="136"/>
        <v>0</v>
      </c>
      <c r="W245" s="5">
        <f t="shared" si="106"/>
        <v>0</v>
      </c>
      <c r="X245" s="5">
        <f t="shared" si="132"/>
        <v>0</v>
      </c>
      <c r="Y245" s="5">
        <f>IF(X245&gt;=Priser!$N$6,Priser!$O$6,IF(X245&gt;=Priser!$N$5,Priser!$O$5,IF(X245&gt;=Priser!$N$4,Priser!$O$4,Priser!$O$3)))</f>
        <v>0</v>
      </c>
      <c r="Z245" s="5">
        <f>Y245*SUMIFS(Priser!$L$3:$L$14,Priser!$A$3:$A$14,$BL245)*V245</f>
        <v>0</v>
      </c>
      <c r="AA245" s="5">
        <f t="shared" si="133"/>
        <v>0</v>
      </c>
      <c r="AB245" s="5">
        <f>IF(AA245&gt;=Priser!$P$6,Priser!$Q$6,IF(AA245&gt;=Priser!$P$5,Priser!$Q$5,IF(AA245&gt;=Priser!$P$4,Priser!$Q$4,Priser!$Q$3)))</f>
        <v>0</v>
      </c>
      <c r="AC245" s="5">
        <f>AB245*SUMIFS(Priser!$L$3:$L$14,Priser!$A$3:$A$14,$BL245)*W245</f>
        <v>0</v>
      </c>
      <c r="AE245" s="5"/>
      <c r="AG245" s="5">
        <f t="shared" si="107"/>
        <v>0</v>
      </c>
      <c r="AH245" s="5">
        <f t="shared" si="108"/>
        <v>0</v>
      </c>
      <c r="AI245" s="5">
        <f t="shared" si="109"/>
        <v>0</v>
      </c>
      <c r="AJ245" s="5">
        <f t="shared" si="110"/>
        <v>0</v>
      </c>
      <c r="AK245" s="5">
        <f t="shared" si="111"/>
        <v>0</v>
      </c>
      <c r="AL245" s="5">
        <f t="shared" si="112"/>
        <v>0</v>
      </c>
      <c r="AM245" s="5">
        <f t="shared" si="113"/>
        <v>0</v>
      </c>
      <c r="AN245" s="5">
        <f t="shared" si="114"/>
        <v>0</v>
      </c>
      <c r="AO245" s="5">
        <f t="shared" si="115"/>
        <v>0</v>
      </c>
      <c r="AP245" s="5">
        <f t="shared" si="116"/>
        <v>0</v>
      </c>
      <c r="AQ245" s="5">
        <f t="shared" si="117"/>
        <v>0</v>
      </c>
      <c r="AR245" s="5">
        <f t="shared" si="118"/>
        <v>0</v>
      </c>
      <c r="AS245" s="5">
        <f t="shared" si="119"/>
        <v>0</v>
      </c>
      <c r="AT245" s="5">
        <f t="shared" si="120"/>
        <v>0</v>
      </c>
      <c r="AV245" s="5"/>
      <c r="AX245" s="5">
        <f t="shared" si="121"/>
        <v>0</v>
      </c>
      <c r="AY245" s="5">
        <f t="shared" si="122"/>
        <v>0</v>
      </c>
      <c r="AZ245" s="5">
        <f t="shared" si="123"/>
        <v>0</v>
      </c>
      <c r="BA245" s="5">
        <f t="shared" si="124"/>
        <v>0</v>
      </c>
      <c r="BB245" s="5">
        <f t="shared" si="125"/>
        <v>0</v>
      </c>
      <c r="BC245" s="5">
        <f t="shared" si="126"/>
        <v>0</v>
      </c>
      <c r="BD245" s="5">
        <f t="shared" si="127"/>
        <v>0</v>
      </c>
      <c r="BE245" s="5">
        <f t="shared" si="128"/>
        <v>0</v>
      </c>
      <c r="BF245" s="5"/>
      <c r="BI245">
        <f>IF(Förbrukning!F244="",Förbrukning!E244,0)/IF(Förbrukning!$B$3=Listor!$B$5,F245,1)</f>
        <v>0</v>
      </c>
      <c r="BJ245">
        <f>Förbrukning!F244/IF(Förbrukning!$B$3=Listor!$B$5,F245,1)</f>
        <v>0</v>
      </c>
      <c r="BL245">
        <f t="shared" si="129"/>
        <v>5</v>
      </c>
      <c r="BM245">
        <f t="shared" si="134"/>
        <v>2</v>
      </c>
      <c r="BN245" s="5">
        <f>Indata!$B$7</f>
        <v>0</v>
      </c>
    </row>
    <row r="246" spans="4:66" x14ac:dyDescent="0.2">
      <c r="D246" s="4">
        <f t="shared" si="135"/>
        <v>46537</v>
      </c>
      <c r="E246" s="62">
        <f t="shared" si="130"/>
        <v>0</v>
      </c>
      <c r="F246">
        <f>24+SUMIFS(Listor!$C$22:$C$23,Listor!$B$22:$B$23,Uttag!D246)</f>
        <v>24</v>
      </c>
      <c r="G246" s="5">
        <f t="shared" si="131"/>
        <v>0</v>
      </c>
      <c r="I246" s="206">
        <f>Förbrukning!H245</f>
        <v>0</v>
      </c>
      <c r="J246" s="93"/>
      <c r="K246" s="132"/>
      <c r="L246" s="133"/>
      <c r="N246" s="5">
        <f t="shared" si="102"/>
        <v>0</v>
      </c>
      <c r="P246" s="5">
        <f>I246*SUMIFS(Priser!$L$3:$L$14,Priser!$A$3:$A$14,BL246)</f>
        <v>0</v>
      </c>
      <c r="Q246" s="5">
        <f t="shared" si="103"/>
        <v>0</v>
      </c>
      <c r="R246" s="5"/>
      <c r="U246" s="5">
        <f t="shared" si="104"/>
        <v>0</v>
      </c>
      <c r="V246" s="5">
        <f t="shared" si="136"/>
        <v>0</v>
      </c>
      <c r="W246" s="5">
        <f t="shared" si="106"/>
        <v>0</v>
      </c>
      <c r="X246" s="5">
        <f t="shared" si="132"/>
        <v>0</v>
      </c>
      <c r="Y246" s="5">
        <f>IF(X246&gt;=Priser!$N$6,Priser!$O$6,IF(X246&gt;=Priser!$N$5,Priser!$O$5,IF(X246&gt;=Priser!$N$4,Priser!$O$4,Priser!$O$3)))</f>
        <v>0</v>
      </c>
      <c r="Z246" s="5">
        <f>Y246*SUMIFS(Priser!$L$3:$L$14,Priser!$A$3:$A$14,$BL246)*V246</f>
        <v>0</v>
      </c>
      <c r="AA246" s="5">
        <f t="shared" si="133"/>
        <v>0</v>
      </c>
      <c r="AB246" s="5">
        <f>IF(AA246&gt;=Priser!$P$6,Priser!$Q$6,IF(AA246&gt;=Priser!$P$5,Priser!$Q$5,IF(AA246&gt;=Priser!$P$4,Priser!$Q$4,Priser!$Q$3)))</f>
        <v>0</v>
      </c>
      <c r="AC246" s="5">
        <f>AB246*SUMIFS(Priser!$L$3:$L$14,Priser!$A$3:$A$14,$BL246)*W246</f>
        <v>0</v>
      </c>
      <c r="AE246" s="5"/>
      <c r="AG246" s="5">
        <f t="shared" si="107"/>
        <v>0</v>
      </c>
      <c r="AH246" s="5">
        <f t="shared" si="108"/>
        <v>0</v>
      </c>
      <c r="AI246" s="5">
        <f t="shared" si="109"/>
        <v>0</v>
      </c>
      <c r="AJ246" s="5">
        <f t="shared" si="110"/>
        <v>0</v>
      </c>
      <c r="AK246" s="5">
        <f t="shared" si="111"/>
        <v>0</v>
      </c>
      <c r="AL246" s="5">
        <f t="shared" si="112"/>
        <v>0</v>
      </c>
      <c r="AM246" s="5">
        <f t="shared" si="113"/>
        <v>0</v>
      </c>
      <c r="AN246" s="5">
        <f t="shared" si="114"/>
        <v>0</v>
      </c>
      <c r="AO246" s="5">
        <f t="shared" si="115"/>
        <v>0</v>
      </c>
      <c r="AP246" s="5">
        <f t="shared" si="116"/>
        <v>0</v>
      </c>
      <c r="AQ246" s="5">
        <f t="shared" si="117"/>
        <v>0</v>
      </c>
      <c r="AR246" s="5">
        <f t="shared" si="118"/>
        <v>0</v>
      </c>
      <c r="AS246" s="5">
        <f t="shared" si="119"/>
        <v>0</v>
      </c>
      <c r="AT246" s="5">
        <f t="shared" si="120"/>
        <v>0</v>
      </c>
      <c r="AV246" s="5"/>
      <c r="AX246" s="5">
        <f t="shared" si="121"/>
        <v>0</v>
      </c>
      <c r="AY246" s="5">
        <f t="shared" si="122"/>
        <v>0</v>
      </c>
      <c r="AZ246" s="5">
        <f t="shared" si="123"/>
        <v>0</v>
      </c>
      <c r="BA246" s="5">
        <f t="shared" si="124"/>
        <v>0</v>
      </c>
      <c r="BB246" s="5">
        <f t="shared" si="125"/>
        <v>0</v>
      </c>
      <c r="BC246" s="5">
        <f t="shared" si="126"/>
        <v>0</v>
      </c>
      <c r="BD246" s="5">
        <f t="shared" si="127"/>
        <v>0</v>
      </c>
      <c r="BE246" s="5">
        <f t="shared" si="128"/>
        <v>0</v>
      </c>
      <c r="BF246" s="5"/>
      <c r="BI246">
        <f>IF(Förbrukning!F245="",Förbrukning!E245,0)/IF(Förbrukning!$B$3=Listor!$B$5,F246,1)</f>
        <v>0</v>
      </c>
      <c r="BJ246">
        <f>Förbrukning!F245/IF(Förbrukning!$B$3=Listor!$B$5,F246,1)</f>
        <v>0</v>
      </c>
      <c r="BL246">
        <f t="shared" si="129"/>
        <v>5</v>
      </c>
      <c r="BM246">
        <f t="shared" si="134"/>
        <v>2</v>
      </c>
      <c r="BN246" s="5">
        <f>Indata!$B$7</f>
        <v>0</v>
      </c>
    </row>
    <row r="247" spans="4:66" x14ac:dyDescent="0.2">
      <c r="D247" s="4">
        <f t="shared" si="135"/>
        <v>46538</v>
      </c>
      <c r="E247" s="62">
        <f t="shared" si="130"/>
        <v>0</v>
      </c>
      <c r="F247">
        <f>24+SUMIFS(Listor!$C$22:$C$23,Listor!$B$22:$B$23,Uttag!D247)</f>
        <v>24</v>
      </c>
      <c r="G247" s="5">
        <f t="shared" si="131"/>
        <v>0</v>
      </c>
      <c r="I247" s="206">
        <f>Förbrukning!H246</f>
        <v>0</v>
      </c>
      <c r="J247" s="93"/>
      <c r="K247" s="132"/>
      <c r="L247" s="133"/>
      <c r="N247" s="5">
        <f t="shared" si="102"/>
        <v>0</v>
      </c>
      <c r="P247" s="5">
        <f>I247*SUMIFS(Priser!$L$3:$L$14,Priser!$A$3:$A$14,BL247)</f>
        <v>0</v>
      </c>
      <c r="Q247" s="5">
        <f t="shared" si="103"/>
        <v>0</v>
      </c>
      <c r="R247" s="5"/>
      <c r="U247" s="5">
        <f t="shared" si="104"/>
        <v>0</v>
      </c>
      <c r="V247" s="5">
        <f t="shared" si="136"/>
        <v>0</v>
      </c>
      <c r="W247" s="5">
        <f t="shared" si="106"/>
        <v>0</v>
      </c>
      <c r="X247" s="5">
        <f t="shared" si="132"/>
        <v>0</v>
      </c>
      <c r="Y247" s="5">
        <f>IF(X247&gt;=Priser!$N$6,Priser!$O$6,IF(X247&gt;=Priser!$N$5,Priser!$O$5,IF(X247&gt;=Priser!$N$4,Priser!$O$4,Priser!$O$3)))</f>
        <v>0</v>
      </c>
      <c r="Z247" s="5">
        <f>Y247*SUMIFS(Priser!$L$3:$L$14,Priser!$A$3:$A$14,$BL247)*V247</f>
        <v>0</v>
      </c>
      <c r="AA247" s="5">
        <f t="shared" si="133"/>
        <v>0</v>
      </c>
      <c r="AB247" s="5">
        <f>IF(AA247&gt;=Priser!$P$6,Priser!$Q$6,IF(AA247&gt;=Priser!$P$5,Priser!$Q$5,IF(AA247&gt;=Priser!$P$4,Priser!$Q$4,Priser!$Q$3)))</f>
        <v>0</v>
      </c>
      <c r="AC247" s="5">
        <f>AB247*SUMIFS(Priser!$L$3:$L$14,Priser!$A$3:$A$14,$BL247)*W247</f>
        <v>0</v>
      </c>
      <c r="AE247" s="5"/>
      <c r="AG247" s="5">
        <f t="shared" si="107"/>
        <v>0</v>
      </c>
      <c r="AH247" s="5">
        <f t="shared" si="108"/>
        <v>0</v>
      </c>
      <c r="AI247" s="5">
        <f t="shared" si="109"/>
        <v>0</v>
      </c>
      <c r="AJ247" s="5">
        <f t="shared" si="110"/>
        <v>0</v>
      </c>
      <c r="AK247" s="5">
        <f t="shared" si="111"/>
        <v>0</v>
      </c>
      <c r="AL247" s="5">
        <f t="shared" si="112"/>
        <v>0</v>
      </c>
      <c r="AM247" s="5">
        <f t="shared" si="113"/>
        <v>0</v>
      </c>
      <c r="AN247" s="5">
        <f t="shared" si="114"/>
        <v>0</v>
      </c>
      <c r="AO247" s="5">
        <f t="shared" si="115"/>
        <v>0</v>
      </c>
      <c r="AP247" s="5">
        <f t="shared" si="116"/>
        <v>0</v>
      </c>
      <c r="AQ247" s="5">
        <f t="shared" si="117"/>
        <v>0</v>
      </c>
      <c r="AR247" s="5">
        <f t="shared" si="118"/>
        <v>0</v>
      </c>
      <c r="AS247" s="5">
        <f t="shared" si="119"/>
        <v>0</v>
      </c>
      <c r="AT247" s="5">
        <f t="shared" si="120"/>
        <v>0</v>
      </c>
      <c r="AV247" s="5"/>
      <c r="AX247" s="5">
        <f t="shared" si="121"/>
        <v>0</v>
      </c>
      <c r="AY247" s="5">
        <f t="shared" si="122"/>
        <v>0</v>
      </c>
      <c r="AZ247" s="5">
        <f t="shared" si="123"/>
        <v>0</v>
      </c>
      <c r="BA247" s="5">
        <f t="shared" si="124"/>
        <v>0</v>
      </c>
      <c r="BB247" s="5">
        <f t="shared" si="125"/>
        <v>0</v>
      </c>
      <c r="BC247" s="5">
        <f t="shared" si="126"/>
        <v>0</v>
      </c>
      <c r="BD247" s="5">
        <f t="shared" si="127"/>
        <v>0</v>
      </c>
      <c r="BE247" s="5">
        <f t="shared" si="128"/>
        <v>0</v>
      </c>
      <c r="BF247" s="5"/>
      <c r="BI247">
        <f>IF(Förbrukning!F246="",Förbrukning!E246,0)/IF(Förbrukning!$B$3=Listor!$B$5,F247,1)</f>
        <v>0</v>
      </c>
      <c r="BJ247">
        <f>Förbrukning!F246/IF(Förbrukning!$B$3=Listor!$B$5,F247,1)</f>
        <v>0</v>
      </c>
      <c r="BL247">
        <f t="shared" si="129"/>
        <v>5</v>
      </c>
      <c r="BM247">
        <f t="shared" si="134"/>
        <v>2</v>
      </c>
      <c r="BN247" s="5">
        <f>Indata!$B$7</f>
        <v>0</v>
      </c>
    </row>
    <row r="248" spans="4:66" x14ac:dyDescent="0.2">
      <c r="D248" s="4">
        <f t="shared" si="135"/>
        <v>46539</v>
      </c>
      <c r="E248" s="62">
        <f t="shared" si="130"/>
        <v>0</v>
      </c>
      <c r="F248">
        <f>24+SUMIFS(Listor!$C$22:$C$23,Listor!$B$22:$B$23,Uttag!D248)</f>
        <v>24</v>
      </c>
      <c r="G248" s="5">
        <f t="shared" si="131"/>
        <v>0</v>
      </c>
      <c r="I248" s="206">
        <f>Förbrukning!H247</f>
        <v>0</v>
      </c>
      <c r="J248" s="93"/>
      <c r="K248" s="132"/>
      <c r="L248" s="133"/>
      <c r="N248" s="5">
        <f t="shared" si="102"/>
        <v>0</v>
      </c>
      <c r="P248" s="5">
        <f>I248*SUMIFS(Priser!$L$3:$L$14,Priser!$A$3:$A$14,BL248)</f>
        <v>0</v>
      </c>
      <c r="Q248" s="5">
        <f t="shared" si="103"/>
        <v>0</v>
      </c>
      <c r="R248" s="5"/>
      <c r="U248" s="5">
        <f t="shared" si="104"/>
        <v>0</v>
      </c>
      <c r="V248" s="5">
        <f t="shared" si="136"/>
        <v>0</v>
      </c>
      <c r="W248" s="5">
        <f t="shared" si="106"/>
        <v>0</v>
      </c>
      <c r="X248" s="5">
        <f t="shared" si="132"/>
        <v>0</v>
      </c>
      <c r="Y248" s="5">
        <f>IF(X248&gt;=Priser!$N$6,Priser!$O$6,IF(X248&gt;=Priser!$N$5,Priser!$O$5,IF(X248&gt;=Priser!$N$4,Priser!$O$4,Priser!$O$3)))</f>
        <v>0</v>
      </c>
      <c r="Z248" s="5">
        <f>Y248*SUMIFS(Priser!$L$3:$L$14,Priser!$A$3:$A$14,$BL248)*V248</f>
        <v>0</v>
      </c>
      <c r="AA248" s="5">
        <f t="shared" si="133"/>
        <v>0</v>
      </c>
      <c r="AB248" s="5">
        <f>IF(AA248&gt;=Priser!$P$6,Priser!$Q$6,IF(AA248&gt;=Priser!$P$5,Priser!$Q$5,IF(AA248&gt;=Priser!$P$4,Priser!$Q$4,Priser!$Q$3)))</f>
        <v>0</v>
      </c>
      <c r="AC248" s="5">
        <f>AB248*SUMIFS(Priser!$L$3:$L$14,Priser!$A$3:$A$14,$BL248)*W248</f>
        <v>0</v>
      </c>
      <c r="AE248" s="5"/>
      <c r="AG248" s="5">
        <f t="shared" si="107"/>
        <v>0</v>
      </c>
      <c r="AH248" s="5">
        <f t="shared" si="108"/>
        <v>0</v>
      </c>
      <c r="AI248" s="5">
        <f t="shared" si="109"/>
        <v>0</v>
      </c>
      <c r="AJ248" s="5">
        <f t="shared" si="110"/>
        <v>0</v>
      </c>
      <c r="AK248" s="5">
        <f t="shared" si="111"/>
        <v>0</v>
      </c>
      <c r="AL248" s="5">
        <f t="shared" si="112"/>
        <v>0</v>
      </c>
      <c r="AM248" s="5">
        <f t="shared" si="113"/>
        <v>0</v>
      </c>
      <c r="AN248" s="5">
        <f t="shared" si="114"/>
        <v>0</v>
      </c>
      <c r="AO248" s="5">
        <f t="shared" si="115"/>
        <v>0</v>
      </c>
      <c r="AP248" s="5">
        <f t="shared" si="116"/>
        <v>0</v>
      </c>
      <c r="AQ248" s="5">
        <f t="shared" si="117"/>
        <v>0</v>
      </c>
      <c r="AR248" s="5">
        <f t="shared" si="118"/>
        <v>0</v>
      </c>
      <c r="AS248" s="5">
        <f t="shared" si="119"/>
        <v>0</v>
      </c>
      <c r="AT248" s="5">
        <f t="shared" si="120"/>
        <v>0</v>
      </c>
      <c r="AV248" s="5"/>
      <c r="AX248" s="5">
        <f t="shared" si="121"/>
        <v>0</v>
      </c>
      <c r="AY248" s="5">
        <f t="shared" si="122"/>
        <v>0</v>
      </c>
      <c r="AZ248" s="5">
        <f t="shared" si="123"/>
        <v>0</v>
      </c>
      <c r="BA248" s="5">
        <f t="shared" si="124"/>
        <v>0</v>
      </c>
      <c r="BB248" s="5">
        <f t="shared" si="125"/>
        <v>0</v>
      </c>
      <c r="BC248" s="5">
        <f t="shared" si="126"/>
        <v>0</v>
      </c>
      <c r="BD248" s="5">
        <f t="shared" si="127"/>
        <v>0</v>
      </c>
      <c r="BE248" s="5">
        <f t="shared" si="128"/>
        <v>0</v>
      </c>
      <c r="BF248" s="5"/>
      <c r="BI248">
        <f>IF(Förbrukning!F247="",Förbrukning!E247,0)/IF(Förbrukning!$B$3=Listor!$B$5,F248,1)</f>
        <v>0</v>
      </c>
      <c r="BJ248">
        <f>Förbrukning!F247/IF(Förbrukning!$B$3=Listor!$B$5,F248,1)</f>
        <v>0</v>
      </c>
      <c r="BL248">
        <f t="shared" si="129"/>
        <v>6</v>
      </c>
      <c r="BM248">
        <f t="shared" si="134"/>
        <v>2</v>
      </c>
      <c r="BN248" s="5">
        <f>Indata!$B$7</f>
        <v>0</v>
      </c>
    </row>
    <row r="249" spans="4:66" x14ac:dyDescent="0.2">
      <c r="D249" s="4">
        <f t="shared" si="135"/>
        <v>46540</v>
      </c>
      <c r="E249" s="62">
        <f t="shared" si="130"/>
        <v>0</v>
      </c>
      <c r="F249">
        <f>24+SUMIFS(Listor!$C$22:$C$23,Listor!$B$22:$B$23,Uttag!D249)</f>
        <v>24</v>
      </c>
      <c r="G249" s="5">
        <f t="shared" si="131"/>
        <v>0</v>
      </c>
      <c r="I249" s="206">
        <f>Förbrukning!H248</f>
        <v>0</v>
      </c>
      <c r="J249" s="93"/>
      <c r="K249" s="132"/>
      <c r="L249" s="133"/>
      <c r="N249" s="5">
        <f t="shared" si="102"/>
        <v>0</v>
      </c>
      <c r="P249" s="5">
        <f>I249*SUMIFS(Priser!$L$3:$L$14,Priser!$A$3:$A$14,BL249)</f>
        <v>0</v>
      </c>
      <c r="Q249" s="5">
        <f t="shared" si="103"/>
        <v>0</v>
      </c>
      <c r="R249" s="5"/>
      <c r="U249" s="5">
        <f t="shared" si="104"/>
        <v>0</v>
      </c>
      <c r="V249" s="5">
        <f t="shared" si="136"/>
        <v>0</v>
      </c>
      <c r="W249" s="5">
        <f t="shared" si="106"/>
        <v>0</v>
      </c>
      <c r="X249" s="5">
        <f t="shared" si="132"/>
        <v>0</v>
      </c>
      <c r="Y249" s="5">
        <f>IF(X249&gt;=Priser!$N$6,Priser!$O$6,IF(X249&gt;=Priser!$N$5,Priser!$O$5,IF(X249&gt;=Priser!$N$4,Priser!$O$4,Priser!$O$3)))</f>
        <v>0</v>
      </c>
      <c r="Z249" s="5">
        <f>Y249*SUMIFS(Priser!$L$3:$L$14,Priser!$A$3:$A$14,$BL249)*V249</f>
        <v>0</v>
      </c>
      <c r="AA249" s="5">
        <f t="shared" si="133"/>
        <v>0</v>
      </c>
      <c r="AB249" s="5">
        <f>IF(AA249&gt;=Priser!$P$6,Priser!$Q$6,IF(AA249&gt;=Priser!$P$5,Priser!$Q$5,IF(AA249&gt;=Priser!$P$4,Priser!$Q$4,Priser!$Q$3)))</f>
        <v>0</v>
      </c>
      <c r="AC249" s="5">
        <f>AB249*SUMIFS(Priser!$L$3:$L$14,Priser!$A$3:$A$14,$BL249)*W249</f>
        <v>0</v>
      </c>
      <c r="AE249" s="5"/>
      <c r="AG249" s="5">
        <f t="shared" si="107"/>
        <v>0</v>
      </c>
      <c r="AH249" s="5">
        <f t="shared" si="108"/>
        <v>0</v>
      </c>
      <c r="AI249" s="5">
        <f t="shared" si="109"/>
        <v>0</v>
      </c>
      <c r="AJ249" s="5">
        <f t="shared" si="110"/>
        <v>0</v>
      </c>
      <c r="AK249" s="5">
        <f t="shared" si="111"/>
        <v>0</v>
      </c>
      <c r="AL249" s="5">
        <f t="shared" si="112"/>
        <v>0</v>
      </c>
      <c r="AM249" s="5">
        <f t="shared" si="113"/>
        <v>0</v>
      </c>
      <c r="AN249" s="5">
        <f t="shared" si="114"/>
        <v>0</v>
      </c>
      <c r="AO249" s="5">
        <f t="shared" si="115"/>
        <v>0</v>
      </c>
      <c r="AP249" s="5">
        <f t="shared" si="116"/>
        <v>0</v>
      </c>
      <c r="AQ249" s="5">
        <f t="shared" si="117"/>
        <v>0</v>
      </c>
      <c r="AR249" s="5">
        <f t="shared" si="118"/>
        <v>0</v>
      </c>
      <c r="AS249" s="5">
        <f t="shared" si="119"/>
        <v>0</v>
      </c>
      <c r="AT249" s="5">
        <f t="shared" si="120"/>
        <v>0</v>
      </c>
      <c r="AV249" s="5"/>
      <c r="AX249" s="5">
        <f t="shared" si="121"/>
        <v>0</v>
      </c>
      <c r="AY249" s="5">
        <f t="shared" si="122"/>
        <v>0</v>
      </c>
      <c r="AZ249" s="5">
        <f t="shared" si="123"/>
        <v>0</v>
      </c>
      <c r="BA249" s="5">
        <f t="shared" si="124"/>
        <v>0</v>
      </c>
      <c r="BB249" s="5">
        <f t="shared" si="125"/>
        <v>0</v>
      </c>
      <c r="BC249" s="5">
        <f t="shared" si="126"/>
        <v>0</v>
      </c>
      <c r="BD249" s="5">
        <f t="shared" si="127"/>
        <v>0</v>
      </c>
      <c r="BE249" s="5">
        <f t="shared" si="128"/>
        <v>0</v>
      </c>
      <c r="BF249" s="5"/>
      <c r="BI249">
        <f>IF(Förbrukning!F248="",Förbrukning!E248,0)/IF(Förbrukning!$B$3=Listor!$B$5,F249,1)</f>
        <v>0</v>
      </c>
      <c r="BJ249">
        <f>Förbrukning!F248/IF(Förbrukning!$B$3=Listor!$B$5,F249,1)</f>
        <v>0</v>
      </c>
      <c r="BL249">
        <f t="shared" si="129"/>
        <v>6</v>
      </c>
      <c r="BM249">
        <f t="shared" si="134"/>
        <v>2</v>
      </c>
      <c r="BN249" s="5">
        <f>Indata!$B$7</f>
        <v>0</v>
      </c>
    </row>
    <row r="250" spans="4:66" x14ac:dyDescent="0.2">
      <c r="D250" s="4">
        <f t="shared" si="135"/>
        <v>46541</v>
      </c>
      <c r="E250" s="62">
        <f t="shared" si="130"/>
        <v>0</v>
      </c>
      <c r="F250">
        <f>24+SUMIFS(Listor!$C$22:$C$23,Listor!$B$22:$B$23,Uttag!D250)</f>
        <v>24</v>
      </c>
      <c r="G250" s="5">
        <f t="shared" si="131"/>
        <v>0</v>
      </c>
      <c r="I250" s="206">
        <f>Förbrukning!H249</f>
        <v>0</v>
      </c>
      <c r="J250" s="93"/>
      <c r="K250" s="132"/>
      <c r="L250" s="133"/>
      <c r="N250" s="5">
        <f t="shared" si="102"/>
        <v>0</v>
      </c>
      <c r="P250" s="5">
        <f>I250*SUMIFS(Priser!$L$3:$L$14,Priser!$A$3:$A$14,BL250)</f>
        <v>0</v>
      </c>
      <c r="Q250" s="5">
        <f t="shared" si="103"/>
        <v>0</v>
      </c>
      <c r="R250" s="5"/>
      <c r="U250" s="5">
        <f t="shared" si="104"/>
        <v>0</v>
      </c>
      <c r="V250" s="5">
        <f t="shared" si="136"/>
        <v>0</v>
      </c>
      <c r="W250" s="5">
        <f t="shared" si="106"/>
        <v>0</v>
      </c>
      <c r="X250" s="5">
        <f t="shared" si="132"/>
        <v>0</v>
      </c>
      <c r="Y250" s="5">
        <f>IF(X250&gt;=Priser!$N$6,Priser!$O$6,IF(X250&gt;=Priser!$N$5,Priser!$O$5,IF(X250&gt;=Priser!$N$4,Priser!$O$4,Priser!$O$3)))</f>
        <v>0</v>
      </c>
      <c r="Z250" s="5">
        <f>Y250*SUMIFS(Priser!$L$3:$L$14,Priser!$A$3:$A$14,$BL250)*V250</f>
        <v>0</v>
      </c>
      <c r="AA250" s="5">
        <f t="shared" si="133"/>
        <v>0</v>
      </c>
      <c r="AB250" s="5">
        <f>IF(AA250&gt;=Priser!$P$6,Priser!$Q$6,IF(AA250&gt;=Priser!$P$5,Priser!$Q$5,IF(AA250&gt;=Priser!$P$4,Priser!$Q$4,Priser!$Q$3)))</f>
        <v>0</v>
      </c>
      <c r="AC250" s="5">
        <f>AB250*SUMIFS(Priser!$L$3:$L$14,Priser!$A$3:$A$14,$BL250)*W250</f>
        <v>0</v>
      </c>
      <c r="AE250" s="5"/>
      <c r="AG250" s="5">
        <f t="shared" si="107"/>
        <v>0</v>
      </c>
      <c r="AH250" s="5">
        <f t="shared" si="108"/>
        <v>0</v>
      </c>
      <c r="AI250" s="5">
        <f t="shared" si="109"/>
        <v>0</v>
      </c>
      <c r="AJ250" s="5">
        <f t="shared" si="110"/>
        <v>0</v>
      </c>
      <c r="AK250" s="5">
        <f t="shared" si="111"/>
        <v>0</v>
      </c>
      <c r="AL250" s="5">
        <f t="shared" si="112"/>
        <v>0</v>
      </c>
      <c r="AM250" s="5">
        <f t="shared" si="113"/>
        <v>0</v>
      </c>
      <c r="AN250" s="5">
        <f t="shared" si="114"/>
        <v>0</v>
      </c>
      <c r="AO250" s="5">
        <f t="shared" si="115"/>
        <v>0</v>
      </c>
      <c r="AP250" s="5">
        <f t="shared" si="116"/>
        <v>0</v>
      </c>
      <c r="AQ250" s="5">
        <f t="shared" si="117"/>
        <v>0</v>
      </c>
      <c r="AR250" s="5">
        <f t="shared" si="118"/>
        <v>0</v>
      </c>
      <c r="AS250" s="5">
        <f t="shared" si="119"/>
        <v>0</v>
      </c>
      <c r="AT250" s="5">
        <f t="shared" si="120"/>
        <v>0</v>
      </c>
      <c r="AV250" s="5"/>
      <c r="AX250" s="5">
        <f t="shared" si="121"/>
        <v>0</v>
      </c>
      <c r="AY250" s="5">
        <f t="shared" si="122"/>
        <v>0</v>
      </c>
      <c r="AZ250" s="5">
        <f t="shared" si="123"/>
        <v>0</v>
      </c>
      <c r="BA250" s="5">
        <f t="shared" si="124"/>
        <v>0</v>
      </c>
      <c r="BB250" s="5">
        <f t="shared" si="125"/>
        <v>0</v>
      </c>
      <c r="BC250" s="5">
        <f t="shared" si="126"/>
        <v>0</v>
      </c>
      <c r="BD250" s="5">
        <f t="shared" si="127"/>
        <v>0</v>
      </c>
      <c r="BE250" s="5">
        <f t="shared" si="128"/>
        <v>0</v>
      </c>
      <c r="BF250" s="5"/>
      <c r="BI250">
        <f>IF(Förbrukning!F249="",Förbrukning!E249,0)/IF(Förbrukning!$B$3=Listor!$B$5,F250,1)</f>
        <v>0</v>
      </c>
      <c r="BJ250">
        <f>Förbrukning!F249/IF(Förbrukning!$B$3=Listor!$B$5,F250,1)</f>
        <v>0</v>
      </c>
      <c r="BL250">
        <f t="shared" si="129"/>
        <v>6</v>
      </c>
      <c r="BM250">
        <f t="shared" si="134"/>
        <v>2</v>
      </c>
      <c r="BN250" s="5">
        <f>Indata!$B$7</f>
        <v>0</v>
      </c>
    </row>
    <row r="251" spans="4:66" x14ac:dyDescent="0.2">
      <c r="D251" s="4">
        <f t="shared" si="135"/>
        <v>46542</v>
      </c>
      <c r="E251" s="62">
        <f t="shared" si="130"/>
        <v>0</v>
      </c>
      <c r="F251">
        <f>24+SUMIFS(Listor!$C$22:$C$23,Listor!$B$22:$B$23,Uttag!D251)</f>
        <v>24</v>
      </c>
      <c r="G251" s="5">
        <f t="shared" si="131"/>
        <v>0</v>
      </c>
      <c r="I251" s="206">
        <f>Förbrukning!H250</f>
        <v>0</v>
      </c>
      <c r="J251" s="93"/>
      <c r="K251" s="132"/>
      <c r="L251" s="133"/>
      <c r="N251" s="5">
        <f t="shared" si="102"/>
        <v>0</v>
      </c>
      <c r="P251" s="5">
        <f>I251*SUMIFS(Priser!$L$3:$L$14,Priser!$A$3:$A$14,BL251)</f>
        <v>0</v>
      </c>
      <c r="Q251" s="5">
        <f t="shared" si="103"/>
        <v>0</v>
      </c>
      <c r="R251" s="5"/>
      <c r="U251" s="5">
        <f t="shared" si="104"/>
        <v>0</v>
      </c>
      <c r="V251" s="5">
        <f t="shared" si="136"/>
        <v>0</v>
      </c>
      <c r="W251" s="5">
        <f t="shared" si="106"/>
        <v>0</v>
      </c>
      <c r="X251" s="5">
        <f t="shared" si="132"/>
        <v>0</v>
      </c>
      <c r="Y251" s="5">
        <f>IF(X251&gt;=Priser!$N$6,Priser!$O$6,IF(X251&gt;=Priser!$N$5,Priser!$O$5,IF(X251&gt;=Priser!$N$4,Priser!$O$4,Priser!$O$3)))</f>
        <v>0</v>
      </c>
      <c r="Z251" s="5">
        <f>Y251*SUMIFS(Priser!$L$3:$L$14,Priser!$A$3:$A$14,$BL251)*V251</f>
        <v>0</v>
      </c>
      <c r="AA251" s="5">
        <f t="shared" si="133"/>
        <v>0</v>
      </c>
      <c r="AB251" s="5">
        <f>IF(AA251&gt;=Priser!$P$6,Priser!$Q$6,IF(AA251&gt;=Priser!$P$5,Priser!$Q$5,IF(AA251&gt;=Priser!$P$4,Priser!$Q$4,Priser!$Q$3)))</f>
        <v>0</v>
      </c>
      <c r="AC251" s="5">
        <f>AB251*SUMIFS(Priser!$L$3:$L$14,Priser!$A$3:$A$14,$BL251)*W251</f>
        <v>0</v>
      </c>
      <c r="AE251" s="5"/>
      <c r="AG251" s="5">
        <f t="shared" si="107"/>
        <v>0</v>
      </c>
      <c r="AH251" s="5">
        <f t="shared" si="108"/>
        <v>0</v>
      </c>
      <c r="AI251" s="5">
        <f t="shared" si="109"/>
        <v>0</v>
      </c>
      <c r="AJ251" s="5">
        <f t="shared" si="110"/>
        <v>0</v>
      </c>
      <c r="AK251" s="5">
        <f t="shared" si="111"/>
        <v>0</v>
      </c>
      <c r="AL251" s="5">
        <f t="shared" si="112"/>
        <v>0</v>
      </c>
      <c r="AM251" s="5">
        <f t="shared" si="113"/>
        <v>0</v>
      </c>
      <c r="AN251" s="5">
        <f t="shared" si="114"/>
        <v>0</v>
      </c>
      <c r="AO251" s="5">
        <f t="shared" si="115"/>
        <v>0</v>
      </c>
      <c r="AP251" s="5">
        <f t="shared" si="116"/>
        <v>0</v>
      </c>
      <c r="AQ251" s="5">
        <f t="shared" si="117"/>
        <v>0</v>
      </c>
      <c r="AR251" s="5">
        <f t="shared" si="118"/>
        <v>0</v>
      </c>
      <c r="AS251" s="5">
        <f t="shared" si="119"/>
        <v>0</v>
      </c>
      <c r="AT251" s="5">
        <f t="shared" si="120"/>
        <v>0</v>
      </c>
      <c r="AV251" s="5"/>
      <c r="AX251" s="5">
        <f t="shared" si="121"/>
        <v>0</v>
      </c>
      <c r="AY251" s="5">
        <f t="shared" si="122"/>
        <v>0</v>
      </c>
      <c r="AZ251" s="5">
        <f t="shared" si="123"/>
        <v>0</v>
      </c>
      <c r="BA251" s="5">
        <f t="shared" si="124"/>
        <v>0</v>
      </c>
      <c r="BB251" s="5">
        <f t="shared" si="125"/>
        <v>0</v>
      </c>
      <c r="BC251" s="5">
        <f t="shared" si="126"/>
        <v>0</v>
      </c>
      <c r="BD251" s="5">
        <f t="shared" si="127"/>
        <v>0</v>
      </c>
      <c r="BE251" s="5">
        <f t="shared" si="128"/>
        <v>0</v>
      </c>
      <c r="BF251" s="5"/>
      <c r="BI251">
        <f>IF(Förbrukning!F250="",Förbrukning!E250,0)/IF(Förbrukning!$B$3=Listor!$B$5,F251,1)</f>
        <v>0</v>
      </c>
      <c r="BJ251">
        <f>Förbrukning!F250/IF(Förbrukning!$B$3=Listor!$B$5,F251,1)</f>
        <v>0</v>
      </c>
      <c r="BL251">
        <f t="shared" si="129"/>
        <v>6</v>
      </c>
      <c r="BM251">
        <f t="shared" si="134"/>
        <v>2</v>
      </c>
      <c r="BN251" s="5">
        <f>Indata!$B$7</f>
        <v>0</v>
      </c>
    </row>
    <row r="252" spans="4:66" x14ac:dyDescent="0.2">
      <c r="D252" s="4">
        <f t="shared" si="135"/>
        <v>46543</v>
      </c>
      <c r="E252" s="62">
        <f t="shared" si="130"/>
        <v>0</v>
      </c>
      <c r="F252">
        <f>24+SUMIFS(Listor!$C$22:$C$23,Listor!$B$22:$B$23,Uttag!D252)</f>
        <v>24</v>
      </c>
      <c r="G252" s="5">
        <f t="shared" si="131"/>
        <v>0</v>
      </c>
      <c r="I252" s="206">
        <f>Förbrukning!H251</f>
        <v>0</v>
      </c>
      <c r="J252" s="93"/>
      <c r="K252" s="132"/>
      <c r="L252" s="133"/>
      <c r="N252" s="5">
        <f t="shared" si="102"/>
        <v>0</v>
      </c>
      <c r="P252" s="5">
        <f>I252*SUMIFS(Priser!$L$3:$L$14,Priser!$A$3:$A$14,BL252)</f>
        <v>0</v>
      </c>
      <c r="Q252" s="5">
        <f t="shared" si="103"/>
        <v>0</v>
      </c>
      <c r="R252" s="5"/>
      <c r="U252" s="5">
        <f t="shared" si="104"/>
        <v>0</v>
      </c>
      <c r="V252" s="5">
        <f t="shared" si="136"/>
        <v>0</v>
      </c>
      <c r="W252" s="5">
        <f t="shared" si="106"/>
        <v>0</v>
      </c>
      <c r="X252" s="5">
        <f t="shared" si="132"/>
        <v>0</v>
      </c>
      <c r="Y252" s="5">
        <f>IF(X252&gt;=Priser!$N$6,Priser!$O$6,IF(X252&gt;=Priser!$N$5,Priser!$O$5,IF(X252&gt;=Priser!$N$4,Priser!$O$4,Priser!$O$3)))</f>
        <v>0</v>
      </c>
      <c r="Z252" s="5">
        <f>Y252*SUMIFS(Priser!$L$3:$L$14,Priser!$A$3:$A$14,$BL252)*V252</f>
        <v>0</v>
      </c>
      <c r="AA252" s="5">
        <f t="shared" si="133"/>
        <v>0</v>
      </c>
      <c r="AB252" s="5">
        <f>IF(AA252&gt;=Priser!$P$6,Priser!$Q$6,IF(AA252&gt;=Priser!$P$5,Priser!$Q$5,IF(AA252&gt;=Priser!$P$4,Priser!$Q$4,Priser!$Q$3)))</f>
        <v>0</v>
      </c>
      <c r="AC252" s="5">
        <f>AB252*SUMIFS(Priser!$L$3:$L$14,Priser!$A$3:$A$14,$BL252)*W252</f>
        <v>0</v>
      </c>
      <c r="AE252" s="5"/>
      <c r="AG252" s="5">
        <f t="shared" si="107"/>
        <v>0</v>
      </c>
      <c r="AH252" s="5">
        <f t="shared" si="108"/>
        <v>0</v>
      </c>
      <c r="AI252" s="5">
        <f t="shared" si="109"/>
        <v>0</v>
      </c>
      <c r="AJ252" s="5">
        <f t="shared" si="110"/>
        <v>0</v>
      </c>
      <c r="AK252" s="5">
        <f t="shared" si="111"/>
        <v>0</v>
      </c>
      <c r="AL252" s="5">
        <f t="shared" si="112"/>
        <v>0</v>
      </c>
      <c r="AM252" s="5">
        <f t="shared" si="113"/>
        <v>0</v>
      </c>
      <c r="AN252" s="5">
        <f t="shared" si="114"/>
        <v>0</v>
      </c>
      <c r="AO252" s="5">
        <f t="shared" si="115"/>
        <v>0</v>
      </c>
      <c r="AP252" s="5">
        <f t="shared" si="116"/>
        <v>0</v>
      </c>
      <c r="AQ252" s="5">
        <f t="shared" si="117"/>
        <v>0</v>
      </c>
      <c r="AR252" s="5">
        <f t="shared" si="118"/>
        <v>0</v>
      </c>
      <c r="AS252" s="5">
        <f t="shared" si="119"/>
        <v>0</v>
      </c>
      <c r="AT252" s="5">
        <f t="shared" si="120"/>
        <v>0</v>
      </c>
      <c r="AV252" s="5"/>
      <c r="AX252" s="5">
        <f t="shared" si="121"/>
        <v>0</v>
      </c>
      <c r="AY252" s="5">
        <f t="shared" si="122"/>
        <v>0</v>
      </c>
      <c r="AZ252" s="5">
        <f t="shared" si="123"/>
        <v>0</v>
      </c>
      <c r="BA252" s="5">
        <f t="shared" si="124"/>
        <v>0</v>
      </c>
      <c r="BB252" s="5">
        <f t="shared" si="125"/>
        <v>0</v>
      </c>
      <c r="BC252" s="5">
        <f t="shared" si="126"/>
        <v>0</v>
      </c>
      <c r="BD252" s="5">
        <f t="shared" si="127"/>
        <v>0</v>
      </c>
      <c r="BE252" s="5">
        <f t="shared" si="128"/>
        <v>0</v>
      </c>
      <c r="BF252" s="5"/>
      <c r="BI252">
        <f>IF(Förbrukning!F251="",Förbrukning!E251,0)/IF(Förbrukning!$B$3=Listor!$B$5,F252,1)</f>
        <v>0</v>
      </c>
      <c r="BJ252">
        <f>Förbrukning!F251/IF(Förbrukning!$B$3=Listor!$B$5,F252,1)</f>
        <v>0</v>
      </c>
      <c r="BL252">
        <f t="shared" si="129"/>
        <v>6</v>
      </c>
      <c r="BM252">
        <f t="shared" si="134"/>
        <v>2</v>
      </c>
      <c r="BN252" s="5">
        <f>Indata!$B$7</f>
        <v>0</v>
      </c>
    </row>
    <row r="253" spans="4:66" x14ac:dyDescent="0.2">
      <c r="D253" s="4">
        <f t="shared" si="135"/>
        <v>46544</v>
      </c>
      <c r="E253" s="62">
        <f t="shared" si="130"/>
        <v>0</v>
      </c>
      <c r="F253">
        <f>24+SUMIFS(Listor!$C$22:$C$23,Listor!$B$22:$B$23,Uttag!D253)</f>
        <v>24</v>
      </c>
      <c r="G253" s="5">
        <f t="shared" si="131"/>
        <v>0</v>
      </c>
      <c r="I253" s="206">
        <f>Förbrukning!H252</f>
        <v>0</v>
      </c>
      <c r="J253" s="93"/>
      <c r="K253" s="132"/>
      <c r="L253" s="133"/>
      <c r="N253" s="5">
        <f t="shared" si="102"/>
        <v>0</v>
      </c>
      <c r="P253" s="5">
        <f>I253*SUMIFS(Priser!$L$3:$L$14,Priser!$A$3:$A$14,BL253)</f>
        <v>0</v>
      </c>
      <c r="Q253" s="5">
        <f t="shared" si="103"/>
        <v>0</v>
      </c>
      <c r="R253" s="5"/>
      <c r="U253" s="5">
        <f t="shared" si="104"/>
        <v>0</v>
      </c>
      <c r="V253" s="5">
        <f t="shared" si="136"/>
        <v>0</v>
      </c>
      <c r="W253" s="5">
        <f t="shared" si="106"/>
        <v>0</v>
      </c>
      <c r="X253" s="5">
        <f t="shared" si="132"/>
        <v>0</v>
      </c>
      <c r="Y253" s="5">
        <f>IF(X253&gt;=Priser!$N$6,Priser!$O$6,IF(X253&gt;=Priser!$N$5,Priser!$O$5,IF(X253&gt;=Priser!$N$4,Priser!$O$4,Priser!$O$3)))</f>
        <v>0</v>
      </c>
      <c r="Z253" s="5">
        <f>Y253*SUMIFS(Priser!$L$3:$L$14,Priser!$A$3:$A$14,$BL253)*V253</f>
        <v>0</v>
      </c>
      <c r="AA253" s="5">
        <f t="shared" si="133"/>
        <v>0</v>
      </c>
      <c r="AB253" s="5">
        <f>IF(AA253&gt;=Priser!$P$6,Priser!$Q$6,IF(AA253&gt;=Priser!$P$5,Priser!$Q$5,IF(AA253&gt;=Priser!$P$4,Priser!$Q$4,Priser!$Q$3)))</f>
        <v>0</v>
      </c>
      <c r="AC253" s="5">
        <f>AB253*SUMIFS(Priser!$L$3:$L$14,Priser!$A$3:$A$14,$BL253)*W253</f>
        <v>0</v>
      </c>
      <c r="AE253" s="5"/>
      <c r="AG253" s="5">
        <f t="shared" si="107"/>
        <v>0</v>
      </c>
      <c r="AH253" s="5">
        <f t="shared" si="108"/>
        <v>0</v>
      </c>
      <c r="AI253" s="5">
        <f t="shared" si="109"/>
        <v>0</v>
      </c>
      <c r="AJ253" s="5">
        <f t="shared" si="110"/>
        <v>0</v>
      </c>
      <c r="AK253" s="5">
        <f t="shared" si="111"/>
        <v>0</v>
      </c>
      <c r="AL253" s="5">
        <f t="shared" si="112"/>
        <v>0</v>
      </c>
      <c r="AM253" s="5">
        <f t="shared" si="113"/>
        <v>0</v>
      </c>
      <c r="AN253" s="5">
        <f t="shared" si="114"/>
        <v>0</v>
      </c>
      <c r="AO253" s="5">
        <f t="shared" si="115"/>
        <v>0</v>
      </c>
      <c r="AP253" s="5">
        <f t="shared" si="116"/>
        <v>0</v>
      </c>
      <c r="AQ253" s="5">
        <f t="shared" si="117"/>
        <v>0</v>
      </c>
      <c r="AR253" s="5">
        <f t="shared" si="118"/>
        <v>0</v>
      </c>
      <c r="AS253" s="5">
        <f t="shared" si="119"/>
        <v>0</v>
      </c>
      <c r="AT253" s="5">
        <f t="shared" si="120"/>
        <v>0</v>
      </c>
      <c r="AV253" s="5"/>
      <c r="AX253" s="5">
        <f t="shared" si="121"/>
        <v>0</v>
      </c>
      <c r="AY253" s="5">
        <f t="shared" si="122"/>
        <v>0</v>
      </c>
      <c r="AZ253" s="5">
        <f t="shared" si="123"/>
        <v>0</v>
      </c>
      <c r="BA253" s="5">
        <f t="shared" si="124"/>
        <v>0</v>
      </c>
      <c r="BB253" s="5">
        <f t="shared" si="125"/>
        <v>0</v>
      </c>
      <c r="BC253" s="5">
        <f t="shared" si="126"/>
        <v>0</v>
      </c>
      <c r="BD253" s="5">
        <f t="shared" si="127"/>
        <v>0</v>
      </c>
      <c r="BE253" s="5">
        <f t="shared" si="128"/>
        <v>0</v>
      </c>
      <c r="BF253" s="5"/>
      <c r="BI253">
        <f>IF(Förbrukning!F252="",Förbrukning!E252,0)/IF(Förbrukning!$B$3=Listor!$B$5,F253,1)</f>
        <v>0</v>
      </c>
      <c r="BJ253">
        <f>Förbrukning!F252/IF(Förbrukning!$B$3=Listor!$B$5,F253,1)</f>
        <v>0</v>
      </c>
      <c r="BL253">
        <f t="shared" si="129"/>
        <v>6</v>
      </c>
      <c r="BM253">
        <f t="shared" si="134"/>
        <v>2</v>
      </c>
      <c r="BN253" s="5">
        <f>Indata!$B$7</f>
        <v>0</v>
      </c>
    </row>
    <row r="254" spans="4:66" x14ac:dyDescent="0.2">
      <c r="D254" s="4">
        <f t="shared" si="135"/>
        <v>46545</v>
      </c>
      <c r="E254" s="62">
        <f t="shared" si="130"/>
        <v>0</v>
      </c>
      <c r="F254">
        <f>24+SUMIFS(Listor!$C$22:$C$23,Listor!$B$22:$B$23,Uttag!D254)</f>
        <v>24</v>
      </c>
      <c r="G254" s="5">
        <f t="shared" si="131"/>
        <v>0</v>
      </c>
      <c r="I254" s="206">
        <f>Förbrukning!H253</f>
        <v>0</v>
      </c>
      <c r="J254" s="93"/>
      <c r="K254" s="132"/>
      <c r="L254" s="133"/>
      <c r="N254" s="5">
        <f t="shared" si="102"/>
        <v>0</v>
      </c>
      <c r="P254" s="5">
        <f>I254*SUMIFS(Priser!$L$3:$L$14,Priser!$A$3:$A$14,BL254)</f>
        <v>0</v>
      </c>
      <c r="Q254" s="5">
        <f t="shared" si="103"/>
        <v>0</v>
      </c>
      <c r="R254" s="5"/>
      <c r="U254" s="5">
        <f t="shared" si="104"/>
        <v>0</v>
      </c>
      <c r="V254" s="5">
        <f t="shared" si="136"/>
        <v>0</v>
      </c>
      <c r="W254" s="5">
        <f t="shared" si="106"/>
        <v>0</v>
      </c>
      <c r="X254" s="5">
        <f t="shared" si="132"/>
        <v>0</v>
      </c>
      <c r="Y254" s="5">
        <f>IF(X254&gt;=Priser!$N$6,Priser!$O$6,IF(X254&gt;=Priser!$N$5,Priser!$O$5,IF(X254&gt;=Priser!$N$4,Priser!$O$4,Priser!$O$3)))</f>
        <v>0</v>
      </c>
      <c r="Z254" s="5">
        <f>Y254*SUMIFS(Priser!$L$3:$L$14,Priser!$A$3:$A$14,$BL254)*V254</f>
        <v>0</v>
      </c>
      <c r="AA254" s="5">
        <f t="shared" si="133"/>
        <v>0</v>
      </c>
      <c r="AB254" s="5">
        <f>IF(AA254&gt;=Priser!$P$6,Priser!$Q$6,IF(AA254&gt;=Priser!$P$5,Priser!$Q$5,IF(AA254&gt;=Priser!$P$4,Priser!$Q$4,Priser!$Q$3)))</f>
        <v>0</v>
      </c>
      <c r="AC254" s="5">
        <f>AB254*SUMIFS(Priser!$L$3:$L$14,Priser!$A$3:$A$14,$BL254)*W254</f>
        <v>0</v>
      </c>
      <c r="AE254" s="5"/>
      <c r="AG254" s="5">
        <f t="shared" si="107"/>
        <v>0</v>
      </c>
      <c r="AH254" s="5">
        <f t="shared" si="108"/>
        <v>0</v>
      </c>
      <c r="AI254" s="5">
        <f t="shared" si="109"/>
        <v>0</v>
      </c>
      <c r="AJ254" s="5">
        <f t="shared" si="110"/>
        <v>0</v>
      </c>
      <c r="AK254" s="5">
        <f t="shared" si="111"/>
        <v>0</v>
      </c>
      <c r="AL254" s="5">
        <f t="shared" si="112"/>
        <v>0</v>
      </c>
      <c r="AM254" s="5">
        <f t="shared" si="113"/>
        <v>0</v>
      </c>
      <c r="AN254" s="5">
        <f t="shared" si="114"/>
        <v>0</v>
      </c>
      <c r="AO254" s="5">
        <f t="shared" si="115"/>
        <v>0</v>
      </c>
      <c r="AP254" s="5">
        <f t="shared" si="116"/>
        <v>0</v>
      </c>
      <c r="AQ254" s="5">
        <f t="shared" si="117"/>
        <v>0</v>
      </c>
      <c r="AR254" s="5">
        <f t="shared" si="118"/>
        <v>0</v>
      </c>
      <c r="AS254" s="5">
        <f t="shared" si="119"/>
        <v>0</v>
      </c>
      <c r="AT254" s="5">
        <f t="shared" si="120"/>
        <v>0</v>
      </c>
      <c r="AV254" s="5"/>
      <c r="AX254" s="5">
        <f t="shared" si="121"/>
        <v>0</v>
      </c>
      <c r="AY254" s="5">
        <f t="shared" si="122"/>
        <v>0</v>
      </c>
      <c r="AZ254" s="5">
        <f t="shared" si="123"/>
        <v>0</v>
      </c>
      <c r="BA254" s="5">
        <f t="shared" si="124"/>
        <v>0</v>
      </c>
      <c r="BB254" s="5">
        <f t="shared" si="125"/>
        <v>0</v>
      </c>
      <c r="BC254" s="5">
        <f t="shared" si="126"/>
        <v>0</v>
      </c>
      <c r="BD254" s="5">
        <f t="shared" si="127"/>
        <v>0</v>
      </c>
      <c r="BE254" s="5">
        <f t="shared" si="128"/>
        <v>0</v>
      </c>
      <c r="BF254" s="5"/>
      <c r="BI254">
        <f>IF(Förbrukning!F253="",Förbrukning!E253,0)/IF(Förbrukning!$B$3=Listor!$B$5,F254,1)</f>
        <v>0</v>
      </c>
      <c r="BJ254">
        <f>Förbrukning!F253/IF(Förbrukning!$B$3=Listor!$B$5,F254,1)</f>
        <v>0</v>
      </c>
      <c r="BL254">
        <f t="shared" si="129"/>
        <v>6</v>
      </c>
      <c r="BM254">
        <f t="shared" si="134"/>
        <v>2</v>
      </c>
      <c r="BN254" s="5">
        <f>Indata!$B$7</f>
        <v>0</v>
      </c>
    </row>
    <row r="255" spans="4:66" x14ac:dyDescent="0.2">
      <c r="D255" s="4">
        <f t="shared" si="135"/>
        <v>46546</v>
      </c>
      <c r="E255" s="62">
        <f t="shared" si="130"/>
        <v>0</v>
      </c>
      <c r="F255">
        <f>24+SUMIFS(Listor!$C$22:$C$23,Listor!$B$22:$B$23,Uttag!D255)</f>
        <v>24</v>
      </c>
      <c r="G255" s="5">
        <f t="shared" si="131"/>
        <v>0</v>
      </c>
      <c r="I255" s="206">
        <f>Förbrukning!H254</f>
        <v>0</v>
      </c>
      <c r="J255" s="93"/>
      <c r="K255" s="132"/>
      <c r="L255" s="133"/>
      <c r="N255" s="5">
        <f t="shared" si="102"/>
        <v>0</v>
      </c>
      <c r="P255" s="5">
        <f>I255*SUMIFS(Priser!$L$3:$L$14,Priser!$A$3:$A$14,BL255)</f>
        <v>0</v>
      </c>
      <c r="Q255" s="5">
        <f t="shared" si="103"/>
        <v>0</v>
      </c>
      <c r="R255" s="5"/>
      <c r="U255" s="5">
        <f t="shared" si="104"/>
        <v>0</v>
      </c>
      <c r="V255" s="5">
        <f t="shared" si="136"/>
        <v>0</v>
      </c>
      <c r="W255" s="5">
        <f t="shared" si="106"/>
        <v>0</v>
      </c>
      <c r="X255" s="5">
        <f t="shared" si="132"/>
        <v>0</v>
      </c>
      <c r="Y255" s="5">
        <f>IF(X255&gt;=Priser!$N$6,Priser!$O$6,IF(X255&gt;=Priser!$N$5,Priser!$O$5,IF(X255&gt;=Priser!$N$4,Priser!$O$4,Priser!$O$3)))</f>
        <v>0</v>
      </c>
      <c r="Z255" s="5">
        <f>Y255*SUMIFS(Priser!$L$3:$L$14,Priser!$A$3:$A$14,$BL255)*V255</f>
        <v>0</v>
      </c>
      <c r="AA255" s="5">
        <f t="shared" si="133"/>
        <v>0</v>
      </c>
      <c r="AB255" s="5">
        <f>IF(AA255&gt;=Priser!$P$6,Priser!$Q$6,IF(AA255&gt;=Priser!$P$5,Priser!$Q$5,IF(AA255&gt;=Priser!$P$4,Priser!$Q$4,Priser!$Q$3)))</f>
        <v>0</v>
      </c>
      <c r="AC255" s="5">
        <f>AB255*SUMIFS(Priser!$L$3:$L$14,Priser!$A$3:$A$14,$BL255)*W255</f>
        <v>0</v>
      </c>
      <c r="AE255" s="5"/>
      <c r="AG255" s="5">
        <f t="shared" si="107"/>
        <v>0</v>
      </c>
      <c r="AH255" s="5">
        <f t="shared" si="108"/>
        <v>0</v>
      </c>
      <c r="AI255" s="5">
        <f t="shared" si="109"/>
        <v>0</v>
      </c>
      <c r="AJ255" s="5">
        <f t="shared" si="110"/>
        <v>0</v>
      </c>
      <c r="AK255" s="5">
        <f t="shared" si="111"/>
        <v>0</v>
      </c>
      <c r="AL255" s="5">
        <f t="shared" si="112"/>
        <v>0</v>
      </c>
      <c r="AM255" s="5">
        <f t="shared" si="113"/>
        <v>0</v>
      </c>
      <c r="AN255" s="5">
        <f t="shared" si="114"/>
        <v>0</v>
      </c>
      <c r="AO255" s="5">
        <f t="shared" si="115"/>
        <v>0</v>
      </c>
      <c r="AP255" s="5">
        <f t="shared" si="116"/>
        <v>0</v>
      </c>
      <c r="AQ255" s="5">
        <f t="shared" si="117"/>
        <v>0</v>
      </c>
      <c r="AR255" s="5">
        <f t="shared" si="118"/>
        <v>0</v>
      </c>
      <c r="AS255" s="5">
        <f t="shared" si="119"/>
        <v>0</v>
      </c>
      <c r="AT255" s="5">
        <f t="shared" si="120"/>
        <v>0</v>
      </c>
      <c r="AV255" s="5"/>
      <c r="AX255" s="5">
        <f t="shared" si="121"/>
        <v>0</v>
      </c>
      <c r="AY255" s="5">
        <f t="shared" si="122"/>
        <v>0</v>
      </c>
      <c r="AZ255" s="5">
        <f t="shared" si="123"/>
        <v>0</v>
      </c>
      <c r="BA255" s="5">
        <f t="shared" si="124"/>
        <v>0</v>
      </c>
      <c r="BB255" s="5">
        <f t="shared" si="125"/>
        <v>0</v>
      </c>
      <c r="BC255" s="5">
        <f t="shared" si="126"/>
        <v>0</v>
      </c>
      <c r="BD255" s="5">
        <f t="shared" si="127"/>
        <v>0</v>
      </c>
      <c r="BE255" s="5">
        <f t="shared" si="128"/>
        <v>0</v>
      </c>
      <c r="BF255" s="5"/>
      <c r="BI255">
        <f>IF(Förbrukning!F254="",Förbrukning!E254,0)/IF(Förbrukning!$B$3=Listor!$B$5,F255,1)</f>
        <v>0</v>
      </c>
      <c r="BJ255">
        <f>Förbrukning!F254/IF(Förbrukning!$B$3=Listor!$B$5,F255,1)</f>
        <v>0</v>
      </c>
      <c r="BL255">
        <f t="shared" si="129"/>
        <v>6</v>
      </c>
      <c r="BM255">
        <f t="shared" si="134"/>
        <v>2</v>
      </c>
      <c r="BN255" s="5">
        <f>Indata!$B$7</f>
        <v>0</v>
      </c>
    </row>
    <row r="256" spans="4:66" x14ac:dyDescent="0.2">
      <c r="D256" s="4">
        <f t="shared" si="135"/>
        <v>46547</v>
      </c>
      <c r="E256" s="62">
        <f t="shared" si="130"/>
        <v>0</v>
      </c>
      <c r="F256">
        <f>24+SUMIFS(Listor!$C$22:$C$23,Listor!$B$22:$B$23,Uttag!D256)</f>
        <v>24</v>
      </c>
      <c r="G256" s="5">
        <f t="shared" si="131"/>
        <v>0</v>
      </c>
      <c r="I256" s="206">
        <f>Förbrukning!H255</f>
        <v>0</v>
      </c>
      <c r="J256" s="93"/>
      <c r="K256" s="132"/>
      <c r="L256" s="133"/>
      <c r="N256" s="5">
        <f t="shared" si="102"/>
        <v>0</v>
      </c>
      <c r="P256" s="5">
        <f>I256*SUMIFS(Priser!$L$3:$L$14,Priser!$A$3:$A$14,BL256)</f>
        <v>0</v>
      </c>
      <c r="Q256" s="5">
        <f t="shared" si="103"/>
        <v>0</v>
      </c>
      <c r="R256" s="5"/>
      <c r="U256" s="5">
        <f t="shared" si="104"/>
        <v>0</v>
      </c>
      <c r="V256" s="5">
        <f t="shared" si="136"/>
        <v>0</v>
      </c>
      <c r="W256" s="5">
        <f t="shared" si="106"/>
        <v>0</v>
      </c>
      <c r="X256" s="5">
        <f t="shared" si="132"/>
        <v>0</v>
      </c>
      <c r="Y256" s="5">
        <f>IF(X256&gt;=Priser!$N$6,Priser!$O$6,IF(X256&gt;=Priser!$N$5,Priser!$O$5,IF(X256&gt;=Priser!$N$4,Priser!$O$4,Priser!$O$3)))</f>
        <v>0</v>
      </c>
      <c r="Z256" s="5">
        <f>Y256*SUMIFS(Priser!$L$3:$L$14,Priser!$A$3:$A$14,$BL256)*V256</f>
        <v>0</v>
      </c>
      <c r="AA256" s="5">
        <f t="shared" si="133"/>
        <v>0</v>
      </c>
      <c r="AB256" s="5">
        <f>IF(AA256&gt;=Priser!$P$6,Priser!$Q$6,IF(AA256&gt;=Priser!$P$5,Priser!$Q$5,IF(AA256&gt;=Priser!$P$4,Priser!$Q$4,Priser!$Q$3)))</f>
        <v>0</v>
      </c>
      <c r="AC256" s="5">
        <f>AB256*SUMIFS(Priser!$L$3:$L$14,Priser!$A$3:$A$14,$BL256)*W256</f>
        <v>0</v>
      </c>
      <c r="AE256" s="5"/>
      <c r="AG256" s="5">
        <f t="shared" si="107"/>
        <v>0</v>
      </c>
      <c r="AH256" s="5">
        <f t="shared" si="108"/>
        <v>0</v>
      </c>
      <c r="AI256" s="5">
        <f t="shared" si="109"/>
        <v>0</v>
      </c>
      <c r="AJ256" s="5">
        <f t="shared" si="110"/>
        <v>0</v>
      </c>
      <c r="AK256" s="5">
        <f t="shared" si="111"/>
        <v>0</v>
      </c>
      <c r="AL256" s="5">
        <f t="shared" si="112"/>
        <v>0</v>
      </c>
      <c r="AM256" s="5">
        <f t="shared" si="113"/>
        <v>0</v>
      </c>
      <c r="AN256" s="5">
        <f t="shared" si="114"/>
        <v>0</v>
      </c>
      <c r="AO256" s="5">
        <f t="shared" si="115"/>
        <v>0</v>
      </c>
      <c r="AP256" s="5">
        <f t="shared" si="116"/>
        <v>0</v>
      </c>
      <c r="AQ256" s="5">
        <f t="shared" si="117"/>
        <v>0</v>
      </c>
      <c r="AR256" s="5">
        <f t="shared" si="118"/>
        <v>0</v>
      </c>
      <c r="AS256" s="5">
        <f t="shared" si="119"/>
        <v>0</v>
      </c>
      <c r="AT256" s="5">
        <f t="shared" si="120"/>
        <v>0</v>
      </c>
      <c r="AV256" s="5"/>
      <c r="AX256" s="5">
        <f t="shared" si="121"/>
        <v>0</v>
      </c>
      <c r="AY256" s="5">
        <f t="shared" si="122"/>
        <v>0</v>
      </c>
      <c r="AZ256" s="5">
        <f t="shared" si="123"/>
        <v>0</v>
      </c>
      <c r="BA256" s="5">
        <f t="shared" si="124"/>
        <v>0</v>
      </c>
      <c r="BB256" s="5">
        <f t="shared" si="125"/>
        <v>0</v>
      </c>
      <c r="BC256" s="5">
        <f t="shared" si="126"/>
        <v>0</v>
      </c>
      <c r="BD256" s="5">
        <f t="shared" si="127"/>
        <v>0</v>
      </c>
      <c r="BE256" s="5">
        <f t="shared" si="128"/>
        <v>0</v>
      </c>
      <c r="BF256" s="5"/>
      <c r="BI256">
        <f>IF(Förbrukning!F255="",Förbrukning!E255,0)/IF(Förbrukning!$B$3=Listor!$B$5,F256,1)</f>
        <v>0</v>
      </c>
      <c r="BJ256">
        <f>Förbrukning!F255/IF(Förbrukning!$B$3=Listor!$B$5,F256,1)</f>
        <v>0</v>
      </c>
      <c r="BL256">
        <f t="shared" si="129"/>
        <v>6</v>
      </c>
      <c r="BM256">
        <f t="shared" si="134"/>
        <v>2</v>
      </c>
      <c r="BN256" s="5">
        <f>Indata!$B$7</f>
        <v>0</v>
      </c>
    </row>
    <row r="257" spans="4:66" x14ac:dyDescent="0.2">
      <c r="D257" s="4">
        <f t="shared" si="135"/>
        <v>46548</v>
      </c>
      <c r="E257" s="62">
        <f t="shared" si="130"/>
        <v>0</v>
      </c>
      <c r="F257">
        <f>24+SUMIFS(Listor!$C$22:$C$23,Listor!$B$22:$B$23,Uttag!D257)</f>
        <v>24</v>
      </c>
      <c r="G257" s="5">
        <f t="shared" si="131"/>
        <v>0</v>
      </c>
      <c r="I257" s="206">
        <f>Förbrukning!H256</f>
        <v>0</v>
      </c>
      <c r="J257" s="93"/>
      <c r="K257" s="132"/>
      <c r="L257" s="133"/>
      <c r="N257" s="5">
        <f t="shared" si="102"/>
        <v>0</v>
      </c>
      <c r="P257" s="5">
        <f>I257*SUMIFS(Priser!$L$3:$L$14,Priser!$A$3:$A$14,BL257)</f>
        <v>0</v>
      </c>
      <c r="Q257" s="5">
        <f t="shared" si="103"/>
        <v>0</v>
      </c>
      <c r="R257" s="5"/>
      <c r="U257" s="5">
        <f t="shared" si="104"/>
        <v>0</v>
      </c>
      <c r="V257" s="5">
        <f t="shared" si="136"/>
        <v>0</v>
      </c>
      <c r="W257" s="5">
        <f t="shared" si="106"/>
        <v>0</v>
      </c>
      <c r="X257" s="5">
        <f t="shared" si="132"/>
        <v>0</v>
      </c>
      <c r="Y257" s="5">
        <f>IF(X257&gt;=Priser!$N$6,Priser!$O$6,IF(X257&gt;=Priser!$N$5,Priser!$O$5,IF(X257&gt;=Priser!$N$4,Priser!$O$4,Priser!$O$3)))</f>
        <v>0</v>
      </c>
      <c r="Z257" s="5">
        <f>Y257*SUMIFS(Priser!$L$3:$L$14,Priser!$A$3:$A$14,$BL257)*V257</f>
        <v>0</v>
      </c>
      <c r="AA257" s="5">
        <f t="shared" si="133"/>
        <v>0</v>
      </c>
      <c r="AB257" s="5">
        <f>IF(AA257&gt;=Priser!$P$6,Priser!$Q$6,IF(AA257&gt;=Priser!$P$5,Priser!$Q$5,IF(AA257&gt;=Priser!$P$4,Priser!$Q$4,Priser!$Q$3)))</f>
        <v>0</v>
      </c>
      <c r="AC257" s="5">
        <f>AB257*SUMIFS(Priser!$L$3:$L$14,Priser!$A$3:$A$14,$BL257)*W257</f>
        <v>0</v>
      </c>
      <c r="AE257" s="5"/>
      <c r="AG257" s="5">
        <f t="shared" si="107"/>
        <v>0</v>
      </c>
      <c r="AH257" s="5">
        <f t="shared" si="108"/>
        <v>0</v>
      </c>
      <c r="AI257" s="5">
        <f t="shared" si="109"/>
        <v>0</v>
      </c>
      <c r="AJ257" s="5">
        <f t="shared" si="110"/>
        <v>0</v>
      </c>
      <c r="AK257" s="5">
        <f t="shared" si="111"/>
        <v>0</v>
      </c>
      <c r="AL257" s="5">
        <f t="shared" si="112"/>
        <v>0</v>
      </c>
      <c r="AM257" s="5">
        <f t="shared" si="113"/>
        <v>0</v>
      </c>
      <c r="AN257" s="5">
        <f t="shared" si="114"/>
        <v>0</v>
      </c>
      <c r="AO257" s="5">
        <f t="shared" si="115"/>
        <v>0</v>
      </c>
      <c r="AP257" s="5">
        <f t="shared" si="116"/>
        <v>0</v>
      </c>
      <c r="AQ257" s="5">
        <f t="shared" si="117"/>
        <v>0</v>
      </c>
      <c r="AR257" s="5">
        <f t="shared" si="118"/>
        <v>0</v>
      </c>
      <c r="AS257" s="5">
        <f t="shared" si="119"/>
        <v>0</v>
      </c>
      <c r="AT257" s="5">
        <f t="shared" si="120"/>
        <v>0</v>
      </c>
      <c r="AV257" s="5"/>
      <c r="AX257" s="5">
        <f t="shared" si="121"/>
        <v>0</v>
      </c>
      <c r="AY257" s="5">
        <f t="shared" si="122"/>
        <v>0</v>
      </c>
      <c r="AZ257" s="5">
        <f t="shared" si="123"/>
        <v>0</v>
      </c>
      <c r="BA257" s="5">
        <f t="shared" si="124"/>
        <v>0</v>
      </c>
      <c r="BB257" s="5">
        <f t="shared" si="125"/>
        <v>0</v>
      </c>
      <c r="BC257" s="5">
        <f t="shared" si="126"/>
        <v>0</v>
      </c>
      <c r="BD257" s="5">
        <f t="shared" si="127"/>
        <v>0</v>
      </c>
      <c r="BE257" s="5">
        <f t="shared" si="128"/>
        <v>0</v>
      </c>
      <c r="BF257" s="5"/>
      <c r="BI257">
        <f>IF(Förbrukning!F256="",Förbrukning!E256,0)/IF(Förbrukning!$B$3=Listor!$B$5,F257,1)</f>
        <v>0</v>
      </c>
      <c r="BJ257">
        <f>Förbrukning!F256/IF(Förbrukning!$B$3=Listor!$B$5,F257,1)</f>
        <v>0</v>
      </c>
      <c r="BL257">
        <f t="shared" si="129"/>
        <v>6</v>
      </c>
      <c r="BM257">
        <f t="shared" si="134"/>
        <v>2</v>
      </c>
      <c r="BN257" s="5">
        <f>Indata!$B$7</f>
        <v>0</v>
      </c>
    </row>
    <row r="258" spans="4:66" x14ac:dyDescent="0.2">
      <c r="D258" s="4">
        <f t="shared" si="135"/>
        <v>46549</v>
      </c>
      <c r="E258" s="62">
        <f t="shared" si="130"/>
        <v>0</v>
      </c>
      <c r="F258">
        <f>24+SUMIFS(Listor!$C$22:$C$23,Listor!$B$22:$B$23,Uttag!D258)</f>
        <v>24</v>
      </c>
      <c r="G258" s="5">
        <f t="shared" si="131"/>
        <v>0</v>
      </c>
      <c r="I258" s="206">
        <f>Förbrukning!H257</f>
        <v>0</v>
      </c>
      <c r="J258" s="93"/>
      <c r="K258" s="132"/>
      <c r="L258" s="133"/>
      <c r="N258" s="5">
        <f t="shared" si="102"/>
        <v>0</v>
      </c>
      <c r="P258" s="5">
        <f>I258*SUMIFS(Priser!$L$3:$L$14,Priser!$A$3:$A$14,BL258)</f>
        <v>0</v>
      </c>
      <c r="Q258" s="5">
        <f t="shared" si="103"/>
        <v>0</v>
      </c>
      <c r="R258" s="5"/>
      <c r="U258" s="5">
        <f t="shared" si="104"/>
        <v>0</v>
      </c>
      <c r="V258" s="5">
        <f t="shared" si="136"/>
        <v>0</v>
      </c>
      <c r="W258" s="5">
        <f t="shared" si="106"/>
        <v>0</v>
      </c>
      <c r="X258" s="5">
        <f t="shared" si="132"/>
        <v>0</v>
      </c>
      <c r="Y258" s="5">
        <f>IF(X258&gt;=Priser!$N$6,Priser!$O$6,IF(X258&gt;=Priser!$N$5,Priser!$O$5,IF(X258&gt;=Priser!$N$4,Priser!$O$4,Priser!$O$3)))</f>
        <v>0</v>
      </c>
      <c r="Z258" s="5">
        <f>Y258*SUMIFS(Priser!$L$3:$L$14,Priser!$A$3:$A$14,$BL258)*V258</f>
        <v>0</v>
      </c>
      <c r="AA258" s="5">
        <f t="shared" si="133"/>
        <v>0</v>
      </c>
      <c r="AB258" s="5">
        <f>IF(AA258&gt;=Priser!$P$6,Priser!$Q$6,IF(AA258&gt;=Priser!$P$5,Priser!$Q$5,IF(AA258&gt;=Priser!$P$4,Priser!$Q$4,Priser!$Q$3)))</f>
        <v>0</v>
      </c>
      <c r="AC258" s="5">
        <f>AB258*SUMIFS(Priser!$L$3:$L$14,Priser!$A$3:$A$14,$BL258)*W258</f>
        <v>0</v>
      </c>
      <c r="AE258" s="5"/>
      <c r="AG258" s="5">
        <f t="shared" si="107"/>
        <v>0</v>
      </c>
      <c r="AH258" s="5">
        <f t="shared" si="108"/>
        <v>0</v>
      </c>
      <c r="AI258" s="5">
        <f t="shared" si="109"/>
        <v>0</v>
      </c>
      <c r="AJ258" s="5">
        <f t="shared" si="110"/>
        <v>0</v>
      </c>
      <c r="AK258" s="5">
        <f t="shared" si="111"/>
        <v>0</v>
      </c>
      <c r="AL258" s="5">
        <f t="shared" si="112"/>
        <v>0</v>
      </c>
      <c r="AM258" s="5">
        <f t="shared" si="113"/>
        <v>0</v>
      </c>
      <c r="AN258" s="5">
        <f t="shared" si="114"/>
        <v>0</v>
      </c>
      <c r="AO258" s="5">
        <f t="shared" si="115"/>
        <v>0</v>
      </c>
      <c r="AP258" s="5">
        <f t="shared" si="116"/>
        <v>0</v>
      </c>
      <c r="AQ258" s="5">
        <f t="shared" si="117"/>
        <v>0</v>
      </c>
      <c r="AR258" s="5">
        <f t="shared" si="118"/>
        <v>0</v>
      </c>
      <c r="AS258" s="5">
        <f t="shared" si="119"/>
        <v>0</v>
      </c>
      <c r="AT258" s="5">
        <f t="shared" si="120"/>
        <v>0</v>
      </c>
      <c r="AV258" s="5"/>
      <c r="AX258" s="5">
        <f t="shared" si="121"/>
        <v>0</v>
      </c>
      <c r="AY258" s="5">
        <f t="shared" si="122"/>
        <v>0</v>
      </c>
      <c r="AZ258" s="5">
        <f t="shared" si="123"/>
        <v>0</v>
      </c>
      <c r="BA258" s="5">
        <f t="shared" si="124"/>
        <v>0</v>
      </c>
      <c r="BB258" s="5">
        <f t="shared" si="125"/>
        <v>0</v>
      </c>
      <c r="BC258" s="5">
        <f t="shared" si="126"/>
        <v>0</v>
      </c>
      <c r="BD258" s="5">
        <f t="shared" si="127"/>
        <v>0</v>
      </c>
      <c r="BE258" s="5">
        <f t="shared" si="128"/>
        <v>0</v>
      </c>
      <c r="BF258" s="5"/>
      <c r="BI258">
        <f>IF(Förbrukning!F257="",Förbrukning!E257,0)/IF(Förbrukning!$B$3=Listor!$B$5,F258,1)</f>
        <v>0</v>
      </c>
      <c r="BJ258">
        <f>Förbrukning!F257/IF(Förbrukning!$B$3=Listor!$B$5,F258,1)</f>
        <v>0</v>
      </c>
      <c r="BL258">
        <f t="shared" si="129"/>
        <v>6</v>
      </c>
      <c r="BM258">
        <f t="shared" si="134"/>
        <v>2</v>
      </c>
      <c r="BN258" s="5">
        <f>Indata!$B$7</f>
        <v>0</v>
      </c>
    </row>
    <row r="259" spans="4:66" x14ac:dyDescent="0.2">
      <c r="D259" s="4">
        <f t="shared" si="135"/>
        <v>46550</v>
      </c>
      <c r="E259" s="62">
        <f t="shared" si="130"/>
        <v>0</v>
      </c>
      <c r="F259">
        <f>24+SUMIFS(Listor!$C$22:$C$23,Listor!$B$22:$B$23,Uttag!D259)</f>
        <v>24</v>
      </c>
      <c r="G259" s="5">
        <f t="shared" si="131"/>
        <v>0</v>
      </c>
      <c r="I259" s="206">
        <f>Förbrukning!H258</f>
        <v>0</v>
      </c>
      <c r="J259" s="93"/>
      <c r="K259" s="132"/>
      <c r="L259" s="133"/>
      <c r="N259" s="5">
        <f t="shared" si="102"/>
        <v>0</v>
      </c>
      <c r="P259" s="5">
        <f>I259*SUMIFS(Priser!$L$3:$L$14,Priser!$A$3:$A$14,BL259)</f>
        <v>0</v>
      </c>
      <c r="Q259" s="5">
        <f t="shared" si="103"/>
        <v>0</v>
      </c>
      <c r="R259" s="5"/>
      <c r="U259" s="5">
        <f t="shared" si="104"/>
        <v>0</v>
      </c>
      <c r="V259" s="5">
        <f t="shared" si="136"/>
        <v>0</v>
      </c>
      <c r="W259" s="5">
        <f t="shared" si="106"/>
        <v>0</v>
      </c>
      <c r="X259" s="5">
        <f t="shared" si="132"/>
        <v>0</v>
      </c>
      <c r="Y259" s="5">
        <f>IF(X259&gt;=Priser!$N$6,Priser!$O$6,IF(X259&gt;=Priser!$N$5,Priser!$O$5,IF(X259&gt;=Priser!$N$4,Priser!$O$4,Priser!$O$3)))</f>
        <v>0</v>
      </c>
      <c r="Z259" s="5">
        <f>Y259*SUMIFS(Priser!$L$3:$L$14,Priser!$A$3:$A$14,$BL259)*V259</f>
        <v>0</v>
      </c>
      <c r="AA259" s="5">
        <f t="shared" si="133"/>
        <v>0</v>
      </c>
      <c r="AB259" s="5">
        <f>IF(AA259&gt;=Priser!$P$6,Priser!$Q$6,IF(AA259&gt;=Priser!$P$5,Priser!$Q$5,IF(AA259&gt;=Priser!$P$4,Priser!$Q$4,Priser!$Q$3)))</f>
        <v>0</v>
      </c>
      <c r="AC259" s="5">
        <f>AB259*SUMIFS(Priser!$L$3:$L$14,Priser!$A$3:$A$14,$BL259)*W259</f>
        <v>0</v>
      </c>
      <c r="AE259" s="5"/>
      <c r="AG259" s="5">
        <f t="shared" si="107"/>
        <v>0</v>
      </c>
      <c r="AH259" s="5">
        <f t="shared" si="108"/>
        <v>0</v>
      </c>
      <c r="AI259" s="5">
        <f t="shared" si="109"/>
        <v>0</v>
      </c>
      <c r="AJ259" s="5">
        <f t="shared" si="110"/>
        <v>0</v>
      </c>
      <c r="AK259" s="5">
        <f t="shared" si="111"/>
        <v>0</v>
      </c>
      <c r="AL259" s="5">
        <f t="shared" si="112"/>
        <v>0</v>
      </c>
      <c r="AM259" s="5">
        <f t="shared" si="113"/>
        <v>0</v>
      </c>
      <c r="AN259" s="5">
        <f t="shared" si="114"/>
        <v>0</v>
      </c>
      <c r="AO259" s="5">
        <f t="shared" si="115"/>
        <v>0</v>
      </c>
      <c r="AP259" s="5">
        <f t="shared" si="116"/>
        <v>0</v>
      </c>
      <c r="AQ259" s="5">
        <f t="shared" si="117"/>
        <v>0</v>
      </c>
      <c r="AR259" s="5">
        <f t="shared" si="118"/>
        <v>0</v>
      </c>
      <c r="AS259" s="5">
        <f t="shared" si="119"/>
        <v>0</v>
      </c>
      <c r="AT259" s="5">
        <f t="shared" si="120"/>
        <v>0</v>
      </c>
      <c r="AV259" s="5"/>
      <c r="AX259" s="5">
        <f t="shared" si="121"/>
        <v>0</v>
      </c>
      <c r="AY259" s="5">
        <f t="shared" si="122"/>
        <v>0</v>
      </c>
      <c r="AZ259" s="5">
        <f t="shared" si="123"/>
        <v>0</v>
      </c>
      <c r="BA259" s="5">
        <f t="shared" si="124"/>
        <v>0</v>
      </c>
      <c r="BB259" s="5">
        <f t="shared" si="125"/>
        <v>0</v>
      </c>
      <c r="BC259" s="5">
        <f t="shared" si="126"/>
        <v>0</v>
      </c>
      <c r="BD259" s="5">
        <f t="shared" si="127"/>
        <v>0</v>
      </c>
      <c r="BE259" s="5">
        <f t="shared" si="128"/>
        <v>0</v>
      </c>
      <c r="BF259" s="5"/>
      <c r="BI259">
        <f>IF(Förbrukning!F258="",Förbrukning!E258,0)/IF(Förbrukning!$B$3=Listor!$B$5,F259,1)</f>
        <v>0</v>
      </c>
      <c r="BJ259">
        <f>Förbrukning!F258/IF(Förbrukning!$B$3=Listor!$B$5,F259,1)</f>
        <v>0</v>
      </c>
      <c r="BL259">
        <f t="shared" si="129"/>
        <v>6</v>
      </c>
      <c r="BM259">
        <f t="shared" si="134"/>
        <v>2</v>
      </c>
      <c r="BN259" s="5">
        <f>Indata!$B$7</f>
        <v>0</v>
      </c>
    </row>
    <row r="260" spans="4:66" x14ac:dyDescent="0.2">
      <c r="D260" s="4">
        <f t="shared" si="135"/>
        <v>46551</v>
      </c>
      <c r="E260" s="62">
        <f t="shared" si="130"/>
        <v>0</v>
      </c>
      <c r="F260">
        <f>24+SUMIFS(Listor!$C$22:$C$23,Listor!$B$22:$B$23,Uttag!D260)</f>
        <v>24</v>
      </c>
      <c r="G260" s="5">
        <f t="shared" si="131"/>
        <v>0</v>
      </c>
      <c r="I260" s="206">
        <f>Förbrukning!H259</f>
        <v>0</v>
      </c>
      <c r="J260" s="93"/>
      <c r="K260" s="132"/>
      <c r="L260" s="133"/>
      <c r="N260" s="5">
        <f t="shared" ref="N260:N323" si="137">BE260</f>
        <v>0</v>
      </c>
      <c r="P260" s="5">
        <f>I260*SUMIFS(Priser!$L$3:$L$14,Priser!$A$3:$A$14,BL260)</f>
        <v>0</v>
      </c>
      <c r="Q260" s="5">
        <f t="shared" si="103"/>
        <v>0</v>
      </c>
      <c r="R260" s="5"/>
      <c r="U260" s="5">
        <f t="shared" si="104"/>
        <v>0</v>
      </c>
      <c r="V260" s="5">
        <f t="shared" si="136"/>
        <v>0</v>
      </c>
      <c r="W260" s="5">
        <f t="shared" si="106"/>
        <v>0</v>
      </c>
      <c r="X260" s="5">
        <f t="shared" si="132"/>
        <v>0</v>
      </c>
      <c r="Y260" s="5">
        <f>IF(X260&gt;=Priser!$N$6,Priser!$O$6,IF(X260&gt;=Priser!$N$5,Priser!$O$5,IF(X260&gt;=Priser!$N$4,Priser!$O$4,Priser!$O$3)))</f>
        <v>0</v>
      </c>
      <c r="Z260" s="5">
        <f>Y260*SUMIFS(Priser!$L$3:$L$14,Priser!$A$3:$A$14,$BL260)*V260</f>
        <v>0</v>
      </c>
      <c r="AA260" s="5">
        <f t="shared" si="133"/>
        <v>0</v>
      </c>
      <c r="AB260" s="5">
        <f>IF(AA260&gt;=Priser!$P$6,Priser!$Q$6,IF(AA260&gt;=Priser!$P$5,Priser!$Q$5,IF(AA260&gt;=Priser!$P$4,Priser!$Q$4,Priser!$Q$3)))</f>
        <v>0</v>
      </c>
      <c r="AC260" s="5">
        <f>AB260*SUMIFS(Priser!$L$3:$L$14,Priser!$A$3:$A$14,$BL260)*W260</f>
        <v>0</v>
      </c>
      <c r="AE260" s="5"/>
      <c r="AG260" s="5">
        <f t="shared" si="107"/>
        <v>0</v>
      </c>
      <c r="AH260" s="5">
        <f t="shared" si="108"/>
        <v>0</v>
      </c>
      <c r="AI260" s="5">
        <f t="shared" si="109"/>
        <v>0</v>
      </c>
      <c r="AJ260" s="5">
        <f t="shared" si="110"/>
        <v>0</v>
      </c>
      <c r="AK260" s="5">
        <f t="shared" si="111"/>
        <v>0</v>
      </c>
      <c r="AL260" s="5">
        <f t="shared" si="112"/>
        <v>0</v>
      </c>
      <c r="AM260" s="5">
        <f t="shared" si="113"/>
        <v>0</v>
      </c>
      <c r="AN260" s="5">
        <f t="shared" si="114"/>
        <v>0</v>
      </c>
      <c r="AO260" s="5">
        <f t="shared" si="115"/>
        <v>0</v>
      </c>
      <c r="AP260" s="5">
        <f t="shared" si="116"/>
        <v>0</v>
      </c>
      <c r="AQ260" s="5">
        <f t="shared" si="117"/>
        <v>0</v>
      </c>
      <c r="AR260" s="5">
        <f t="shared" si="118"/>
        <v>0</v>
      </c>
      <c r="AS260" s="5">
        <f t="shared" si="119"/>
        <v>0</v>
      </c>
      <c r="AT260" s="5">
        <f t="shared" si="120"/>
        <v>0</v>
      </c>
      <c r="AV260" s="5"/>
      <c r="AX260" s="5">
        <f t="shared" si="121"/>
        <v>0</v>
      </c>
      <c r="AY260" s="5">
        <f t="shared" si="122"/>
        <v>0</v>
      </c>
      <c r="AZ260" s="5">
        <f t="shared" si="123"/>
        <v>0</v>
      </c>
      <c r="BA260" s="5">
        <f t="shared" si="124"/>
        <v>0</v>
      </c>
      <c r="BB260" s="5">
        <f t="shared" si="125"/>
        <v>0</v>
      </c>
      <c r="BC260" s="5">
        <f t="shared" si="126"/>
        <v>0</v>
      </c>
      <c r="BD260" s="5">
        <f t="shared" si="127"/>
        <v>0</v>
      </c>
      <c r="BE260" s="5">
        <f t="shared" si="128"/>
        <v>0</v>
      </c>
      <c r="BF260" s="5"/>
      <c r="BI260">
        <f>IF(Förbrukning!F259="",Förbrukning!E259,0)/IF(Förbrukning!$B$3=Listor!$B$5,F260,1)</f>
        <v>0</v>
      </c>
      <c r="BJ260">
        <f>Förbrukning!F259/IF(Förbrukning!$B$3=Listor!$B$5,F260,1)</f>
        <v>0</v>
      </c>
      <c r="BL260">
        <f t="shared" si="129"/>
        <v>6</v>
      </c>
      <c r="BM260">
        <f t="shared" si="134"/>
        <v>2</v>
      </c>
      <c r="BN260" s="5">
        <f>Indata!$B$7</f>
        <v>0</v>
      </c>
    </row>
    <row r="261" spans="4:66" x14ac:dyDescent="0.2">
      <c r="D261" s="4">
        <f t="shared" si="135"/>
        <v>46552</v>
      </c>
      <c r="E261" s="62">
        <f t="shared" si="130"/>
        <v>0</v>
      </c>
      <c r="F261">
        <f>24+SUMIFS(Listor!$C$22:$C$23,Listor!$B$22:$B$23,Uttag!D261)</f>
        <v>24</v>
      </c>
      <c r="G261" s="5">
        <f t="shared" si="131"/>
        <v>0</v>
      </c>
      <c r="I261" s="206">
        <f>Förbrukning!H260</f>
        <v>0</v>
      </c>
      <c r="J261" s="93"/>
      <c r="K261" s="132"/>
      <c r="L261" s="133"/>
      <c r="N261" s="5">
        <f t="shared" si="137"/>
        <v>0</v>
      </c>
      <c r="P261" s="5">
        <f>I261*SUMIFS(Priser!$L$3:$L$14,Priser!$A$3:$A$14,BL261)</f>
        <v>0</v>
      </c>
      <c r="Q261" s="5">
        <f t="shared" ref="Q261:Q324" si="138">Z261+AC261</f>
        <v>0</v>
      </c>
      <c r="R261" s="5"/>
      <c r="U261" s="5">
        <f t="shared" ref="U261:U324" si="139">MAX(G261-BE261,0)</f>
        <v>0</v>
      </c>
      <c r="V261" s="5">
        <f t="shared" si="136"/>
        <v>0</v>
      </c>
      <c r="W261" s="5">
        <f t="shared" ref="W261:W324" si="140">MAX(G261-BN261,0)</f>
        <v>0</v>
      </c>
      <c r="X261" s="5">
        <f t="shared" si="132"/>
        <v>0</v>
      </c>
      <c r="Y261" s="5">
        <f>IF(X261&gt;=Priser!$N$6,Priser!$O$6,IF(X261&gt;=Priser!$N$5,Priser!$O$5,IF(X261&gt;=Priser!$N$4,Priser!$O$4,Priser!$O$3)))</f>
        <v>0</v>
      </c>
      <c r="Z261" s="5">
        <f>Y261*SUMIFS(Priser!$L$3:$L$14,Priser!$A$3:$A$14,$BL261)*V261</f>
        <v>0</v>
      </c>
      <c r="AA261" s="5">
        <f t="shared" si="133"/>
        <v>0</v>
      </c>
      <c r="AB261" s="5">
        <f>IF(AA261&gt;=Priser!$P$6,Priser!$Q$6,IF(AA261&gt;=Priser!$P$5,Priser!$Q$5,IF(AA261&gt;=Priser!$P$4,Priser!$Q$4,Priser!$Q$3)))</f>
        <v>0</v>
      </c>
      <c r="AC261" s="5">
        <f>AB261*SUMIFS(Priser!$L$3:$L$14,Priser!$A$3:$A$14,$BL261)*W261</f>
        <v>0</v>
      </c>
      <c r="AE261" s="5"/>
      <c r="AG261" s="5">
        <f t="shared" ref="AG261:AG324" si="141">IF(AND((K261-SUM(AH261:AM261)&gt;0),(AN261-(K261-SUM(AH261:AM261))&gt;0)),K261-SUM(AH261:AM261),IF((K261-SUM(AH261:AM261))&gt;0,AN261,0))</f>
        <v>0</v>
      </c>
      <c r="AH261" s="5">
        <f t="shared" ref="AH261:AH324" si="142">IF(AND((K261-SUM(AI261:AM261)&gt;0),(AO261-(K261-SUM(AI261:AM261))&gt;0)),K261-SUM(AI261:AM261),IF((K261-SUM(AI261:AM261))&gt;0,AO261,0))</f>
        <v>0</v>
      </c>
      <c r="AI261" s="5">
        <f t="shared" ref="AI261:AI324" si="143">IF(AND((K261-SUM(AJ261:AM261)&gt;0),(AP261-(K261-SUM(AJ261:AM261))&gt;0)),K261-SUM(AJ261:AM261),IF((K261-SUM(AJ261:AM261))&gt;0,AP261,0))</f>
        <v>0</v>
      </c>
      <c r="AJ261" s="5">
        <f t="shared" ref="AJ261:AJ324" si="144">IF(AND((K261-SUM(AK261:AM261)&gt;0),(AQ261-(K261-SUM(AK261:AM261))&gt;0)),K261-SUM(AK261:AM261),IF((K261-SUM(AK261:AM261))&gt;0,AQ261,0))</f>
        <v>0</v>
      </c>
      <c r="AK261" s="5">
        <f t="shared" ref="AK261:AK324" si="145">IF(AND((K261-SUM(AL261:AM261)&gt;0),(AR261-(K261-SUM(AL261:AM261))&gt;0)),K261-SUM(AL261:AM261),IF((K261-SUM(AL261:AM261))&gt;0,AR261,0))</f>
        <v>0</v>
      </c>
      <c r="AL261" s="5">
        <f t="shared" ref="AL261:AL324" si="146">IF(AND((K261-AM261)&gt;0,(AS261-(K261-AM261))&gt;0),(K261-AM261),IF((K261-AM261)&gt;0,AS261,0))</f>
        <v>0</v>
      </c>
      <c r="AM261" s="5">
        <f t="shared" ref="AM261:AM324" si="147">IF(AND(I261&gt;0,(I261-K261)&gt;0),K261,I261)</f>
        <v>0</v>
      </c>
      <c r="AN261" s="5">
        <f t="shared" ref="AN261:AN324" si="148">B$8</f>
        <v>0</v>
      </c>
      <c r="AO261" s="5">
        <f t="shared" ref="AO261:AO324" si="149">IF(OR(BL261=10,BL261=11,BL261=12,BL261=1,BL261=2,BL261=3,BL261=4),B$9,$B$12)</f>
        <v>0</v>
      </c>
      <c r="AP261" s="5">
        <f t="shared" ref="AP261:AP324" si="150">IF(OR(BL261=11,BL261=12,BL261=1,BL261=2,BL261=3),B$10,)</f>
        <v>0</v>
      </c>
      <c r="AQ261" s="5">
        <f t="shared" ref="AQ261:AQ324" si="151">IF(OR(BL261=12,BL261=1,BL261=2),B$11,)</f>
        <v>0</v>
      </c>
      <c r="AR261" s="5">
        <f t="shared" ref="AR261:AR324" si="152">SUMIFS($B$13:$B$16,$C$13:$C$16,BM261)</f>
        <v>0</v>
      </c>
      <c r="AS261" s="5">
        <f t="shared" ref="AS261:AS324" si="153">SUMIFS($B$18:$B$29,$C$18:$C$29,BL261)</f>
        <v>0</v>
      </c>
      <c r="AT261" s="5">
        <f t="shared" ref="AT261:AT324" si="154">L261+I261</f>
        <v>0</v>
      </c>
      <c r="AV261" s="5"/>
      <c r="AX261" s="5">
        <f t="shared" ref="AX261:AX324" si="155">MAX(AN261-AG261,0)</f>
        <v>0</v>
      </c>
      <c r="AY261" s="5">
        <f t="shared" ref="AY261:AY324" si="156">MAX(AO261-AH261,0)</f>
        <v>0</v>
      </c>
      <c r="AZ261" s="5">
        <f t="shared" ref="AZ261:AZ324" si="157">MAX(AP261-AI261,0)</f>
        <v>0</v>
      </c>
      <c r="BA261" s="5">
        <f t="shared" ref="BA261:BA324" si="158">MAX(AQ261-AJ261,0)</f>
        <v>0</v>
      </c>
      <c r="BB261" s="5">
        <f t="shared" ref="BB261:BB324" si="159">MAX(AR261-AK261,0)</f>
        <v>0</v>
      </c>
      <c r="BC261" s="5">
        <f t="shared" ref="BC261:BC324" si="160">MAX(AS261-AL261,0)</f>
        <v>0</v>
      </c>
      <c r="BD261" s="5">
        <f t="shared" ref="BD261:BD324" si="161">MAX(AT261-AM261,0)</f>
        <v>0</v>
      </c>
      <c r="BE261" s="5">
        <f t="shared" ref="BE261:BE324" si="162">SUM(AX261:BD261)</f>
        <v>0</v>
      </c>
      <c r="BF261" s="5"/>
      <c r="BI261">
        <f>IF(Förbrukning!F260="",Förbrukning!E260,0)/IF(Förbrukning!$B$3=Listor!$B$5,F261,1)</f>
        <v>0</v>
      </c>
      <c r="BJ261">
        <f>Förbrukning!F260/IF(Förbrukning!$B$3=Listor!$B$5,F261,1)</f>
        <v>0</v>
      </c>
      <c r="BL261">
        <f t="shared" ref="BL261:BL324" si="163">MONTH(D261)</f>
        <v>6</v>
      </c>
      <c r="BM261">
        <f t="shared" si="134"/>
        <v>2</v>
      </c>
      <c r="BN261" s="5">
        <f>Indata!$B$7</f>
        <v>0</v>
      </c>
    </row>
    <row r="262" spans="4:66" x14ac:dyDescent="0.2">
      <c r="D262" s="4">
        <f t="shared" si="135"/>
        <v>46553</v>
      </c>
      <c r="E262" s="62">
        <f t="shared" ref="E262:E325" si="164">F262*G262</f>
        <v>0</v>
      </c>
      <c r="F262">
        <f>24+SUMIFS(Listor!$C$22:$C$23,Listor!$B$22:$B$23,Uttag!D262)</f>
        <v>24</v>
      </c>
      <c r="G262" s="5">
        <f t="shared" ref="G262:G325" si="165">SUM(BI262:BJ262)</f>
        <v>0</v>
      </c>
      <c r="I262" s="206">
        <f>Förbrukning!H261</f>
        <v>0</v>
      </c>
      <c r="J262" s="93"/>
      <c r="K262" s="132"/>
      <c r="L262" s="133"/>
      <c r="N262" s="5">
        <f t="shared" si="137"/>
        <v>0</v>
      </c>
      <c r="P262" s="5">
        <f>I262*SUMIFS(Priser!$L$3:$L$14,Priser!$A$3:$A$14,BL262)</f>
        <v>0</v>
      </c>
      <c r="Q262" s="5">
        <f t="shared" si="138"/>
        <v>0</v>
      </c>
      <c r="R262" s="5"/>
      <c r="U262" s="5">
        <f t="shared" si="139"/>
        <v>0</v>
      </c>
      <c r="V262" s="5">
        <f t="shared" si="136"/>
        <v>0</v>
      </c>
      <c r="W262" s="5">
        <f t="shared" si="140"/>
        <v>0</v>
      </c>
      <c r="X262" s="5">
        <f t="shared" ref="X262:X325" si="166">COUNTIFS(V262,"&gt;0")+IF(BL262=BL261,X261,0)</f>
        <v>0</v>
      </c>
      <c r="Y262" s="5">
        <f>IF(X262&gt;=Priser!$N$6,Priser!$O$6,IF(X262&gt;=Priser!$N$5,Priser!$O$5,IF(X262&gt;=Priser!$N$4,Priser!$O$4,Priser!$O$3)))</f>
        <v>0</v>
      </c>
      <c r="Z262" s="5">
        <f>Y262*SUMIFS(Priser!$L$3:$L$14,Priser!$A$3:$A$14,$BL262)*V262</f>
        <v>0</v>
      </c>
      <c r="AA262" s="5">
        <f t="shared" ref="AA262:AA325" si="167">COUNTIFS(W262,"&gt;0")+IF(BL262=BL261,AA261,0)</f>
        <v>0</v>
      </c>
      <c r="AB262" s="5">
        <f>IF(AA262&gt;=Priser!$P$6,Priser!$Q$6,IF(AA262&gt;=Priser!$P$5,Priser!$Q$5,IF(AA262&gt;=Priser!$P$4,Priser!$Q$4,Priser!$Q$3)))</f>
        <v>0</v>
      </c>
      <c r="AC262" s="5">
        <f>AB262*SUMIFS(Priser!$L$3:$L$14,Priser!$A$3:$A$14,$BL262)*W262</f>
        <v>0</v>
      </c>
      <c r="AE262" s="5"/>
      <c r="AG262" s="5">
        <f t="shared" si="141"/>
        <v>0</v>
      </c>
      <c r="AH262" s="5">
        <f t="shared" si="142"/>
        <v>0</v>
      </c>
      <c r="AI262" s="5">
        <f t="shared" si="143"/>
        <v>0</v>
      </c>
      <c r="AJ262" s="5">
        <f t="shared" si="144"/>
        <v>0</v>
      </c>
      <c r="AK262" s="5">
        <f t="shared" si="145"/>
        <v>0</v>
      </c>
      <c r="AL262" s="5">
        <f t="shared" si="146"/>
        <v>0</v>
      </c>
      <c r="AM262" s="5">
        <f t="shared" si="147"/>
        <v>0</v>
      </c>
      <c r="AN262" s="5">
        <f t="shared" si="148"/>
        <v>0</v>
      </c>
      <c r="AO262" s="5">
        <f t="shared" si="149"/>
        <v>0</v>
      </c>
      <c r="AP262" s="5">
        <f t="shared" si="150"/>
        <v>0</v>
      </c>
      <c r="AQ262" s="5">
        <f t="shared" si="151"/>
        <v>0</v>
      </c>
      <c r="AR262" s="5">
        <f t="shared" si="152"/>
        <v>0</v>
      </c>
      <c r="AS262" s="5">
        <f t="shared" si="153"/>
        <v>0</v>
      </c>
      <c r="AT262" s="5">
        <f t="shared" si="154"/>
        <v>0</v>
      </c>
      <c r="AV262" s="5"/>
      <c r="AX262" s="5">
        <f t="shared" si="155"/>
        <v>0</v>
      </c>
      <c r="AY262" s="5">
        <f t="shared" si="156"/>
        <v>0</v>
      </c>
      <c r="AZ262" s="5">
        <f t="shared" si="157"/>
        <v>0</v>
      </c>
      <c r="BA262" s="5">
        <f t="shared" si="158"/>
        <v>0</v>
      </c>
      <c r="BB262" s="5">
        <f t="shared" si="159"/>
        <v>0</v>
      </c>
      <c r="BC262" s="5">
        <f t="shared" si="160"/>
        <v>0</v>
      </c>
      <c r="BD262" s="5">
        <f t="shared" si="161"/>
        <v>0</v>
      </c>
      <c r="BE262" s="5">
        <f t="shared" si="162"/>
        <v>0</v>
      </c>
      <c r="BF262" s="5"/>
      <c r="BI262">
        <f>IF(Förbrukning!F261="",Förbrukning!E261,0)/IF(Förbrukning!$B$3=Listor!$B$5,F262,1)</f>
        <v>0</v>
      </c>
      <c r="BJ262">
        <f>Förbrukning!F261/IF(Förbrukning!$B$3=Listor!$B$5,F262,1)</f>
        <v>0</v>
      </c>
      <c r="BL262">
        <f t="shared" si="163"/>
        <v>6</v>
      </c>
      <c r="BM262">
        <f t="shared" ref="BM262:BM325" si="168">ROUNDUP(BL262/3,0)</f>
        <v>2</v>
      </c>
      <c r="BN262" s="5">
        <f>Indata!$B$7</f>
        <v>0</v>
      </c>
    </row>
    <row r="263" spans="4:66" x14ac:dyDescent="0.2">
      <c r="D263" s="4">
        <f t="shared" ref="D263:D326" si="169">D262+1</f>
        <v>46554</v>
      </c>
      <c r="E263" s="62">
        <f t="shared" si="164"/>
        <v>0</v>
      </c>
      <c r="F263">
        <f>24+SUMIFS(Listor!$C$22:$C$23,Listor!$B$22:$B$23,Uttag!D263)</f>
        <v>24</v>
      </c>
      <c r="G263" s="5">
        <f t="shared" si="165"/>
        <v>0</v>
      </c>
      <c r="I263" s="206">
        <f>Förbrukning!H262</f>
        <v>0</v>
      </c>
      <c r="J263" s="93"/>
      <c r="K263" s="132"/>
      <c r="L263" s="133"/>
      <c r="N263" s="5">
        <f t="shared" si="137"/>
        <v>0</v>
      </c>
      <c r="P263" s="5">
        <f>I263*SUMIFS(Priser!$L$3:$L$14,Priser!$A$3:$A$14,BL263)</f>
        <v>0</v>
      </c>
      <c r="Q263" s="5">
        <f t="shared" si="138"/>
        <v>0</v>
      </c>
      <c r="R263" s="5"/>
      <c r="U263" s="5">
        <f t="shared" si="139"/>
        <v>0</v>
      </c>
      <c r="V263" s="5">
        <f t="shared" si="136"/>
        <v>0</v>
      </c>
      <c r="W263" s="5">
        <f t="shared" si="140"/>
        <v>0</v>
      </c>
      <c r="X263" s="5">
        <f t="shared" si="166"/>
        <v>0</v>
      </c>
      <c r="Y263" s="5">
        <f>IF(X263&gt;=Priser!$N$6,Priser!$O$6,IF(X263&gt;=Priser!$N$5,Priser!$O$5,IF(X263&gt;=Priser!$N$4,Priser!$O$4,Priser!$O$3)))</f>
        <v>0</v>
      </c>
      <c r="Z263" s="5">
        <f>Y263*SUMIFS(Priser!$L$3:$L$14,Priser!$A$3:$A$14,$BL263)*V263</f>
        <v>0</v>
      </c>
      <c r="AA263" s="5">
        <f t="shared" si="167"/>
        <v>0</v>
      </c>
      <c r="AB263" s="5">
        <f>IF(AA263&gt;=Priser!$P$6,Priser!$Q$6,IF(AA263&gt;=Priser!$P$5,Priser!$Q$5,IF(AA263&gt;=Priser!$P$4,Priser!$Q$4,Priser!$Q$3)))</f>
        <v>0</v>
      </c>
      <c r="AC263" s="5">
        <f>AB263*SUMIFS(Priser!$L$3:$L$14,Priser!$A$3:$A$14,$BL263)*W263</f>
        <v>0</v>
      </c>
      <c r="AE263" s="5"/>
      <c r="AG263" s="5">
        <f t="shared" si="141"/>
        <v>0</v>
      </c>
      <c r="AH263" s="5">
        <f t="shared" si="142"/>
        <v>0</v>
      </c>
      <c r="AI263" s="5">
        <f t="shared" si="143"/>
        <v>0</v>
      </c>
      <c r="AJ263" s="5">
        <f t="shared" si="144"/>
        <v>0</v>
      </c>
      <c r="AK263" s="5">
        <f t="shared" si="145"/>
        <v>0</v>
      </c>
      <c r="AL263" s="5">
        <f t="shared" si="146"/>
        <v>0</v>
      </c>
      <c r="AM263" s="5">
        <f t="shared" si="147"/>
        <v>0</v>
      </c>
      <c r="AN263" s="5">
        <f t="shared" si="148"/>
        <v>0</v>
      </c>
      <c r="AO263" s="5">
        <f t="shared" si="149"/>
        <v>0</v>
      </c>
      <c r="AP263" s="5">
        <f t="shared" si="150"/>
        <v>0</v>
      </c>
      <c r="AQ263" s="5">
        <f t="shared" si="151"/>
        <v>0</v>
      </c>
      <c r="AR263" s="5">
        <f t="shared" si="152"/>
        <v>0</v>
      </c>
      <c r="AS263" s="5">
        <f t="shared" si="153"/>
        <v>0</v>
      </c>
      <c r="AT263" s="5">
        <f t="shared" si="154"/>
        <v>0</v>
      </c>
      <c r="AV263" s="5"/>
      <c r="AX263" s="5">
        <f t="shared" si="155"/>
        <v>0</v>
      </c>
      <c r="AY263" s="5">
        <f t="shared" si="156"/>
        <v>0</v>
      </c>
      <c r="AZ263" s="5">
        <f t="shared" si="157"/>
        <v>0</v>
      </c>
      <c r="BA263" s="5">
        <f t="shared" si="158"/>
        <v>0</v>
      </c>
      <c r="BB263" s="5">
        <f t="shared" si="159"/>
        <v>0</v>
      </c>
      <c r="BC263" s="5">
        <f t="shared" si="160"/>
        <v>0</v>
      </c>
      <c r="BD263" s="5">
        <f t="shared" si="161"/>
        <v>0</v>
      </c>
      <c r="BE263" s="5">
        <f t="shared" si="162"/>
        <v>0</v>
      </c>
      <c r="BF263" s="5"/>
      <c r="BI263">
        <f>IF(Förbrukning!F262="",Förbrukning!E262,0)/IF(Förbrukning!$B$3=Listor!$B$5,F263,1)</f>
        <v>0</v>
      </c>
      <c r="BJ263">
        <f>Förbrukning!F262/IF(Förbrukning!$B$3=Listor!$B$5,F263,1)</f>
        <v>0</v>
      </c>
      <c r="BL263">
        <f t="shared" si="163"/>
        <v>6</v>
      </c>
      <c r="BM263">
        <f t="shared" si="168"/>
        <v>2</v>
      </c>
      <c r="BN263" s="5">
        <f>Indata!$B$7</f>
        <v>0</v>
      </c>
    </row>
    <row r="264" spans="4:66" x14ac:dyDescent="0.2">
      <c r="D264" s="4">
        <f t="shared" si="169"/>
        <v>46555</v>
      </c>
      <c r="E264" s="62">
        <f t="shared" si="164"/>
        <v>0</v>
      </c>
      <c r="F264">
        <f>24+SUMIFS(Listor!$C$22:$C$23,Listor!$B$22:$B$23,Uttag!D264)</f>
        <v>24</v>
      </c>
      <c r="G264" s="5">
        <f t="shared" si="165"/>
        <v>0</v>
      </c>
      <c r="I264" s="206">
        <f>Förbrukning!H263</f>
        <v>0</v>
      </c>
      <c r="J264" s="93"/>
      <c r="K264" s="132"/>
      <c r="L264" s="133"/>
      <c r="N264" s="5">
        <f t="shared" si="137"/>
        <v>0</v>
      </c>
      <c r="P264" s="5">
        <f>I264*SUMIFS(Priser!$L$3:$L$14,Priser!$A$3:$A$14,BL264)</f>
        <v>0</v>
      </c>
      <c r="Q264" s="5">
        <f t="shared" si="138"/>
        <v>0</v>
      </c>
      <c r="R264" s="5"/>
      <c r="U264" s="5">
        <f t="shared" si="139"/>
        <v>0</v>
      </c>
      <c r="V264" s="5">
        <f t="shared" si="136"/>
        <v>0</v>
      </c>
      <c r="W264" s="5">
        <f t="shared" si="140"/>
        <v>0</v>
      </c>
      <c r="X264" s="5">
        <f t="shared" si="166"/>
        <v>0</v>
      </c>
      <c r="Y264" s="5">
        <f>IF(X264&gt;=Priser!$N$6,Priser!$O$6,IF(X264&gt;=Priser!$N$5,Priser!$O$5,IF(X264&gt;=Priser!$N$4,Priser!$O$4,Priser!$O$3)))</f>
        <v>0</v>
      </c>
      <c r="Z264" s="5">
        <f>Y264*SUMIFS(Priser!$L$3:$L$14,Priser!$A$3:$A$14,$BL264)*V264</f>
        <v>0</v>
      </c>
      <c r="AA264" s="5">
        <f t="shared" si="167"/>
        <v>0</v>
      </c>
      <c r="AB264" s="5">
        <f>IF(AA264&gt;=Priser!$P$6,Priser!$Q$6,IF(AA264&gt;=Priser!$P$5,Priser!$Q$5,IF(AA264&gt;=Priser!$P$4,Priser!$Q$4,Priser!$Q$3)))</f>
        <v>0</v>
      </c>
      <c r="AC264" s="5">
        <f>AB264*SUMIFS(Priser!$L$3:$L$14,Priser!$A$3:$A$14,$BL264)*W264</f>
        <v>0</v>
      </c>
      <c r="AE264" s="5"/>
      <c r="AG264" s="5">
        <f t="shared" si="141"/>
        <v>0</v>
      </c>
      <c r="AH264" s="5">
        <f t="shared" si="142"/>
        <v>0</v>
      </c>
      <c r="AI264" s="5">
        <f t="shared" si="143"/>
        <v>0</v>
      </c>
      <c r="AJ264" s="5">
        <f t="shared" si="144"/>
        <v>0</v>
      </c>
      <c r="AK264" s="5">
        <f t="shared" si="145"/>
        <v>0</v>
      </c>
      <c r="AL264" s="5">
        <f t="shared" si="146"/>
        <v>0</v>
      </c>
      <c r="AM264" s="5">
        <f t="shared" si="147"/>
        <v>0</v>
      </c>
      <c r="AN264" s="5">
        <f t="shared" si="148"/>
        <v>0</v>
      </c>
      <c r="AO264" s="5">
        <f t="shared" si="149"/>
        <v>0</v>
      </c>
      <c r="AP264" s="5">
        <f t="shared" si="150"/>
        <v>0</v>
      </c>
      <c r="AQ264" s="5">
        <f t="shared" si="151"/>
        <v>0</v>
      </c>
      <c r="AR264" s="5">
        <f t="shared" si="152"/>
        <v>0</v>
      </c>
      <c r="AS264" s="5">
        <f t="shared" si="153"/>
        <v>0</v>
      </c>
      <c r="AT264" s="5">
        <f t="shared" si="154"/>
        <v>0</v>
      </c>
      <c r="AV264" s="5"/>
      <c r="AX264" s="5">
        <f t="shared" si="155"/>
        <v>0</v>
      </c>
      <c r="AY264" s="5">
        <f t="shared" si="156"/>
        <v>0</v>
      </c>
      <c r="AZ264" s="5">
        <f t="shared" si="157"/>
        <v>0</v>
      </c>
      <c r="BA264" s="5">
        <f t="shared" si="158"/>
        <v>0</v>
      </c>
      <c r="BB264" s="5">
        <f t="shared" si="159"/>
        <v>0</v>
      </c>
      <c r="BC264" s="5">
        <f t="shared" si="160"/>
        <v>0</v>
      </c>
      <c r="BD264" s="5">
        <f t="shared" si="161"/>
        <v>0</v>
      </c>
      <c r="BE264" s="5">
        <f t="shared" si="162"/>
        <v>0</v>
      </c>
      <c r="BF264" s="5"/>
      <c r="BI264">
        <f>IF(Förbrukning!F263="",Förbrukning!E263,0)/IF(Förbrukning!$B$3=Listor!$B$5,F264,1)</f>
        <v>0</v>
      </c>
      <c r="BJ264">
        <f>Förbrukning!F263/IF(Förbrukning!$B$3=Listor!$B$5,F264,1)</f>
        <v>0</v>
      </c>
      <c r="BL264">
        <f t="shared" si="163"/>
        <v>6</v>
      </c>
      <c r="BM264">
        <f t="shared" si="168"/>
        <v>2</v>
      </c>
      <c r="BN264" s="5">
        <f>Indata!$B$7</f>
        <v>0</v>
      </c>
    </row>
    <row r="265" spans="4:66" x14ac:dyDescent="0.2">
      <c r="D265" s="4">
        <f t="shared" si="169"/>
        <v>46556</v>
      </c>
      <c r="E265" s="62">
        <f t="shared" si="164"/>
        <v>0</v>
      </c>
      <c r="F265">
        <f>24+SUMIFS(Listor!$C$22:$C$23,Listor!$B$22:$B$23,Uttag!D265)</f>
        <v>24</v>
      </c>
      <c r="G265" s="5">
        <f t="shared" si="165"/>
        <v>0</v>
      </c>
      <c r="I265" s="206">
        <f>Förbrukning!H264</f>
        <v>0</v>
      </c>
      <c r="J265" s="93"/>
      <c r="K265" s="132"/>
      <c r="L265" s="133"/>
      <c r="N265" s="5">
        <f t="shared" si="137"/>
        <v>0</v>
      </c>
      <c r="P265" s="5">
        <f>I265*SUMIFS(Priser!$L$3:$L$14,Priser!$A$3:$A$14,BL265)</f>
        <v>0</v>
      </c>
      <c r="Q265" s="5">
        <f t="shared" si="138"/>
        <v>0</v>
      </c>
      <c r="R265" s="5"/>
      <c r="U265" s="5">
        <f t="shared" si="139"/>
        <v>0</v>
      </c>
      <c r="V265" s="5">
        <f t="shared" si="136"/>
        <v>0</v>
      </c>
      <c r="W265" s="5">
        <f t="shared" si="140"/>
        <v>0</v>
      </c>
      <c r="X265" s="5">
        <f t="shared" si="166"/>
        <v>0</v>
      </c>
      <c r="Y265" s="5">
        <f>IF(X265&gt;=Priser!$N$6,Priser!$O$6,IF(X265&gt;=Priser!$N$5,Priser!$O$5,IF(X265&gt;=Priser!$N$4,Priser!$O$4,Priser!$O$3)))</f>
        <v>0</v>
      </c>
      <c r="Z265" s="5">
        <f>Y265*SUMIFS(Priser!$L$3:$L$14,Priser!$A$3:$A$14,$BL265)*V265</f>
        <v>0</v>
      </c>
      <c r="AA265" s="5">
        <f t="shared" si="167"/>
        <v>0</v>
      </c>
      <c r="AB265" s="5">
        <f>IF(AA265&gt;=Priser!$P$6,Priser!$Q$6,IF(AA265&gt;=Priser!$P$5,Priser!$Q$5,IF(AA265&gt;=Priser!$P$4,Priser!$Q$4,Priser!$Q$3)))</f>
        <v>0</v>
      </c>
      <c r="AC265" s="5">
        <f>AB265*SUMIFS(Priser!$L$3:$L$14,Priser!$A$3:$A$14,$BL265)*W265</f>
        <v>0</v>
      </c>
      <c r="AE265" s="5"/>
      <c r="AG265" s="5">
        <f t="shared" si="141"/>
        <v>0</v>
      </c>
      <c r="AH265" s="5">
        <f t="shared" si="142"/>
        <v>0</v>
      </c>
      <c r="AI265" s="5">
        <f t="shared" si="143"/>
        <v>0</v>
      </c>
      <c r="AJ265" s="5">
        <f t="shared" si="144"/>
        <v>0</v>
      </c>
      <c r="AK265" s="5">
        <f t="shared" si="145"/>
        <v>0</v>
      </c>
      <c r="AL265" s="5">
        <f t="shared" si="146"/>
        <v>0</v>
      </c>
      <c r="AM265" s="5">
        <f t="shared" si="147"/>
        <v>0</v>
      </c>
      <c r="AN265" s="5">
        <f t="shared" si="148"/>
        <v>0</v>
      </c>
      <c r="AO265" s="5">
        <f t="shared" si="149"/>
        <v>0</v>
      </c>
      <c r="AP265" s="5">
        <f t="shared" si="150"/>
        <v>0</v>
      </c>
      <c r="AQ265" s="5">
        <f t="shared" si="151"/>
        <v>0</v>
      </c>
      <c r="AR265" s="5">
        <f t="shared" si="152"/>
        <v>0</v>
      </c>
      <c r="AS265" s="5">
        <f t="shared" si="153"/>
        <v>0</v>
      </c>
      <c r="AT265" s="5">
        <f t="shared" si="154"/>
        <v>0</v>
      </c>
      <c r="AV265" s="5"/>
      <c r="AX265" s="5">
        <f t="shared" si="155"/>
        <v>0</v>
      </c>
      <c r="AY265" s="5">
        <f t="shared" si="156"/>
        <v>0</v>
      </c>
      <c r="AZ265" s="5">
        <f t="shared" si="157"/>
        <v>0</v>
      </c>
      <c r="BA265" s="5">
        <f t="shared" si="158"/>
        <v>0</v>
      </c>
      <c r="BB265" s="5">
        <f t="shared" si="159"/>
        <v>0</v>
      </c>
      <c r="BC265" s="5">
        <f t="shared" si="160"/>
        <v>0</v>
      </c>
      <c r="BD265" s="5">
        <f t="shared" si="161"/>
        <v>0</v>
      </c>
      <c r="BE265" s="5">
        <f t="shared" si="162"/>
        <v>0</v>
      </c>
      <c r="BF265" s="5"/>
      <c r="BI265">
        <f>IF(Förbrukning!F264="",Förbrukning!E264,0)/IF(Förbrukning!$B$3=Listor!$B$5,F265,1)</f>
        <v>0</v>
      </c>
      <c r="BJ265">
        <f>Förbrukning!F264/IF(Förbrukning!$B$3=Listor!$B$5,F265,1)</f>
        <v>0</v>
      </c>
      <c r="BL265">
        <f t="shared" si="163"/>
        <v>6</v>
      </c>
      <c r="BM265">
        <f t="shared" si="168"/>
        <v>2</v>
      </c>
      <c r="BN265" s="5">
        <f>Indata!$B$7</f>
        <v>0</v>
      </c>
    </row>
    <row r="266" spans="4:66" x14ac:dyDescent="0.2">
      <c r="D266" s="4">
        <f t="shared" si="169"/>
        <v>46557</v>
      </c>
      <c r="E266" s="62">
        <f t="shared" si="164"/>
        <v>0</v>
      </c>
      <c r="F266">
        <f>24+SUMIFS(Listor!$C$22:$C$23,Listor!$B$22:$B$23,Uttag!D266)</f>
        <v>24</v>
      </c>
      <c r="G266" s="5">
        <f t="shared" si="165"/>
        <v>0</v>
      </c>
      <c r="I266" s="206">
        <f>Förbrukning!H265</f>
        <v>0</v>
      </c>
      <c r="J266" s="93"/>
      <c r="K266" s="132"/>
      <c r="L266" s="133"/>
      <c r="N266" s="5">
        <f t="shared" si="137"/>
        <v>0</v>
      </c>
      <c r="P266" s="5">
        <f>I266*SUMIFS(Priser!$L$3:$L$14,Priser!$A$3:$A$14,BL266)</f>
        <v>0</v>
      </c>
      <c r="Q266" s="5">
        <f t="shared" si="138"/>
        <v>0</v>
      </c>
      <c r="R266" s="5"/>
      <c r="U266" s="5">
        <f t="shared" si="139"/>
        <v>0</v>
      </c>
      <c r="V266" s="5">
        <f t="shared" si="136"/>
        <v>0</v>
      </c>
      <c r="W266" s="5">
        <f t="shared" si="140"/>
        <v>0</v>
      </c>
      <c r="X266" s="5">
        <f t="shared" si="166"/>
        <v>0</v>
      </c>
      <c r="Y266" s="5">
        <f>IF(X266&gt;=Priser!$N$6,Priser!$O$6,IF(X266&gt;=Priser!$N$5,Priser!$O$5,IF(X266&gt;=Priser!$N$4,Priser!$O$4,Priser!$O$3)))</f>
        <v>0</v>
      </c>
      <c r="Z266" s="5">
        <f>Y266*SUMIFS(Priser!$L$3:$L$14,Priser!$A$3:$A$14,$BL266)*V266</f>
        <v>0</v>
      </c>
      <c r="AA266" s="5">
        <f t="shared" si="167"/>
        <v>0</v>
      </c>
      <c r="AB266" s="5">
        <f>IF(AA266&gt;=Priser!$P$6,Priser!$Q$6,IF(AA266&gt;=Priser!$P$5,Priser!$Q$5,IF(AA266&gt;=Priser!$P$4,Priser!$Q$4,Priser!$Q$3)))</f>
        <v>0</v>
      </c>
      <c r="AC266" s="5">
        <f>AB266*SUMIFS(Priser!$L$3:$L$14,Priser!$A$3:$A$14,$BL266)*W266</f>
        <v>0</v>
      </c>
      <c r="AE266" s="5"/>
      <c r="AG266" s="5">
        <f t="shared" si="141"/>
        <v>0</v>
      </c>
      <c r="AH266" s="5">
        <f t="shared" si="142"/>
        <v>0</v>
      </c>
      <c r="AI266" s="5">
        <f t="shared" si="143"/>
        <v>0</v>
      </c>
      <c r="AJ266" s="5">
        <f t="shared" si="144"/>
        <v>0</v>
      </c>
      <c r="AK266" s="5">
        <f t="shared" si="145"/>
        <v>0</v>
      </c>
      <c r="AL266" s="5">
        <f t="shared" si="146"/>
        <v>0</v>
      </c>
      <c r="AM266" s="5">
        <f t="shared" si="147"/>
        <v>0</v>
      </c>
      <c r="AN266" s="5">
        <f t="shared" si="148"/>
        <v>0</v>
      </c>
      <c r="AO266" s="5">
        <f t="shared" si="149"/>
        <v>0</v>
      </c>
      <c r="AP266" s="5">
        <f t="shared" si="150"/>
        <v>0</v>
      </c>
      <c r="AQ266" s="5">
        <f t="shared" si="151"/>
        <v>0</v>
      </c>
      <c r="AR266" s="5">
        <f t="shared" si="152"/>
        <v>0</v>
      </c>
      <c r="AS266" s="5">
        <f t="shared" si="153"/>
        <v>0</v>
      </c>
      <c r="AT266" s="5">
        <f t="shared" si="154"/>
        <v>0</v>
      </c>
      <c r="AV266" s="5"/>
      <c r="AX266" s="5">
        <f t="shared" si="155"/>
        <v>0</v>
      </c>
      <c r="AY266" s="5">
        <f t="shared" si="156"/>
        <v>0</v>
      </c>
      <c r="AZ266" s="5">
        <f t="shared" si="157"/>
        <v>0</v>
      </c>
      <c r="BA266" s="5">
        <f t="shared" si="158"/>
        <v>0</v>
      </c>
      <c r="BB266" s="5">
        <f t="shared" si="159"/>
        <v>0</v>
      </c>
      <c r="BC266" s="5">
        <f t="shared" si="160"/>
        <v>0</v>
      </c>
      <c r="BD266" s="5">
        <f t="shared" si="161"/>
        <v>0</v>
      </c>
      <c r="BE266" s="5">
        <f t="shared" si="162"/>
        <v>0</v>
      </c>
      <c r="BF266" s="5"/>
      <c r="BI266">
        <f>IF(Förbrukning!F265="",Förbrukning!E265,0)/IF(Förbrukning!$B$3=Listor!$B$5,F266,1)</f>
        <v>0</v>
      </c>
      <c r="BJ266">
        <f>Förbrukning!F265/IF(Förbrukning!$B$3=Listor!$B$5,F266,1)</f>
        <v>0</v>
      </c>
      <c r="BL266">
        <f t="shared" si="163"/>
        <v>6</v>
      </c>
      <c r="BM266">
        <f t="shared" si="168"/>
        <v>2</v>
      </c>
      <c r="BN266" s="5">
        <f>Indata!$B$7</f>
        <v>0</v>
      </c>
    </row>
    <row r="267" spans="4:66" x14ac:dyDescent="0.2">
      <c r="D267" s="4">
        <f t="shared" si="169"/>
        <v>46558</v>
      </c>
      <c r="E267" s="62">
        <f t="shared" si="164"/>
        <v>0</v>
      </c>
      <c r="F267">
        <f>24+SUMIFS(Listor!$C$22:$C$23,Listor!$B$22:$B$23,Uttag!D267)</f>
        <v>24</v>
      </c>
      <c r="G267" s="5">
        <f t="shared" si="165"/>
        <v>0</v>
      </c>
      <c r="I267" s="206">
        <f>Förbrukning!H266</f>
        <v>0</v>
      </c>
      <c r="J267" s="93"/>
      <c r="K267" s="132"/>
      <c r="L267" s="133"/>
      <c r="N267" s="5">
        <f t="shared" si="137"/>
        <v>0</v>
      </c>
      <c r="P267" s="5">
        <f>I267*SUMIFS(Priser!$L$3:$L$14,Priser!$A$3:$A$14,BL267)</f>
        <v>0</v>
      </c>
      <c r="Q267" s="5">
        <f t="shared" si="138"/>
        <v>0</v>
      </c>
      <c r="R267" s="5"/>
      <c r="U267" s="5">
        <f t="shared" si="139"/>
        <v>0</v>
      </c>
      <c r="V267" s="5">
        <f t="shared" si="136"/>
        <v>0</v>
      </c>
      <c r="W267" s="5">
        <f t="shared" si="140"/>
        <v>0</v>
      </c>
      <c r="X267" s="5">
        <f t="shared" si="166"/>
        <v>0</v>
      </c>
      <c r="Y267" s="5">
        <f>IF(X267&gt;=Priser!$N$6,Priser!$O$6,IF(X267&gt;=Priser!$N$5,Priser!$O$5,IF(X267&gt;=Priser!$N$4,Priser!$O$4,Priser!$O$3)))</f>
        <v>0</v>
      </c>
      <c r="Z267" s="5">
        <f>Y267*SUMIFS(Priser!$L$3:$L$14,Priser!$A$3:$A$14,$BL267)*V267</f>
        <v>0</v>
      </c>
      <c r="AA267" s="5">
        <f t="shared" si="167"/>
        <v>0</v>
      </c>
      <c r="AB267" s="5">
        <f>IF(AA267&gt;=Priser!$P$6,Priser!$Q$6,IF(AA267&gt;=Priser!$P$5,Priser!$Q$5,IF(AA267&gt;=Priser!$P$4,Priser!$Q$4,Priser!$Q$3)))</f>
        <v>0</v>
      </c>
      <c r="AC267" s="5">
        <f>AB267*SUMIFS(Priser!$L$3:$L$14,Priser!$A$3:$A$14,$BL267)*W267</f>
        <v>0</v>
      </c>
      <c r="AE267" s="5"/>
      <c r="AG267" s="5">
        <f t="shared" si="141"/>
        <v>0</v>
      </c>
      <c r="AH267" s="5">
        <f t="shared" si="142"/>
        <v>0</v>
      </c>
      <c r="AI267" s="5">
        <f t="shared" si="143"/>
        <v>0</v>
      </c>
      <c r="AJ267" s="5">
        <f t="shared" si="144"/>
        <v>0</v>
      </c>
      <c r="AK267" s="5">
        <f t="shared" si="145"/>
        <v>0</v>
      </c>
      <c r="AL267" s="5">
        <f t="shared" si="146"/>
        <v>0</v>
      </c>
      <c r="AM267" s="5">
        <f t="shared" si="147"/>
        <v>0</v>
      </c>
      <c r="AN267" s="5">
        <f t="shared" si="148"/>
        <v>0</v>
      </c>
      <c r="AO267" s="5">
        <f t="shared" si="149"/>
        <v>0</v>
      </c>
      <c r="AP267" s="5">
        <f t="shared" si="150"/>
        <v>0</v>
      </c>
      <c r="AQ267" s="5">
        <f t="shared" si="151"/>
        <v>0</v>
      </c>
      <c r="AR267" s="5">
        <f t="shared" si="152"/>
        <v>0</v>
      </c>
      <c r="AS267" s="5">
        <f t="shared" si="153"/>
        <v>0</v>
      </c>
      <c r="AT267" s="5">
        <f t="shared" si="154"/>
        <v>0</v>
      </c>
      <c r="AV267" s="5"/>
      <c r="AX267" s="5">
        <f t="shared" si="155"/>
        <v>0</v>
      </c>
      <c r="AY267" s="5">
        <f t="shared" si="156"/>
        <v>0</v>
      </c>
      <c r="AZ267" s="5">
        <f t="shared" si="157"/>
        <v>0</v>
      </c>
      <c r="BA267" s="5">
        <f t="shared" si="158"/>
        <v>0</v>
      </c>
      <c r="BB267" s="5">
        <f t="shared" si="159"/>
        <v>0</v>
      </c>
      <c r="BC267" s="5">
        <f t="shared" si="160"/>
        <v>0</v>
      </c>
      <c r="BD267" s="5">
        <f t="shared" si="161"/>
        <v>0</v>
      </c>
      <c r="BE267" s="5">
        <f t="shared" si="162"/>
        <v>0</v>
      </c>
      <c r="BF267" s="5"/>
      <c r="BI267">
        <f>IF(Förbrukning!F266="",Förbrukning!E266,0)/IF(Förbrukning!$B$3=Listor!$B$5,F267,1)</f>
        <v>0</v>
      </c>
      <c r="BJ267">
        <f>Förbrukning!F266/IF(Förbrukning!$B$3=Listor!$B$5,F267,1)</f>
        <v>0</v>
      </c>
      <c r="BL267">
        <f t="shared" si="163"/>
        <v>6</v>
      </c>
      <c r="BM267">
        <f t="shared" si="168"/>
        <v>2</v>
      </c>
      <c r="BN267" s="5">
        <f>Indata!$B$7</f>
        <v>0</v>
      </c>
    </row>
    <row r="268" spans="4:66" x14ac:dyDescent="0.2">
      <c r="D268" s="4">
        <f t="shared" si="169"/>
        <v>46559</v>
      </c>
      <c r="E268" s="62">
        <f t="shared" si="164"/>
        <v>0</v>
      </c>
      <c r="F268">
        <f>24+SUMIFS(Listor!$C$22:$C$23,Listor!$B$22:$B$23,Uttag!D268)</f>
        <v>24</v>
      </c>
      <c r="G268" s="5">
        <f t="shared" si="165"/>
        <v>0</v>
      </c>
      <c r="I268" s="206">
        <f>Förbrukning!H267</f>
        <v>0</v>
      </c>
      <c r="J268" s="93"/>
      <c r="K268" s="132"/>
      <c r="L268" s="133"/>
      <c r="N268" s="5">
        <f t="shared" si="137"/>
        <v>0</v>
      </c>
      <c r="P268" s="5">
        <f>I268*SUMIFS(Priser!$L$3:$L$14,Priser!$A$3:$A$14,BL268)</f>
        <v>0</v>
      </c>
      <c r="Q268" s="5">
        <f t="shared" si="138"/>
        <v>0</v>
      </c>
      <c r="R268" s="5"/>
      <c r="U268" s="5">
        <f t="shared" si="139"/>
        <v>0</v>
      </c>
      <c r="V268" s="5">
        <f t="shared" si="136"/>
        <v>0</v>
      </c>
      <c r="W268" s="5">
        <f t="shared" si="140"/>
        <v>0</v>
      </c>
      <c r="X268" s="5">
        <f t="shared" si="166"/>
        <v>0</v>
      </c>
      <c r="Y268" s="5">
        <f>IF(X268&gt;=Priser!$N$6,Priser!$O$6,IF(X268&gt;=Priser!$N$5,Priser!$O$5,IF(X268&gt;=Priser!$N$4,Priser!$O$4,Priser!$O$3)))</f>
        <v>0</v>
      </c>
      <c r="Z268" s="5">
        <f>Y268*SUMIFS(Priser!$L$3:$L$14,Priser!$A$3:$A$14,$BL268)*V268</f>
        <v>0</v>
      </c>
      <c r="AA268" s="5">
        <f t="shared" si="167"/>
        <v>0</v>
      </c>
      <c r="AB268" s="5">
        <f>IF(AA268&gt;=Priser!$P$6,Priser!$Q$6,IF(AA268&gt;=Priser!$P$5,Priser!$Q$5,IF(AA268&gt;=Priser!$P$4,Priser!$Q$4,Priser!$Q$3)))</f>
        <v>0</v>
      </c>
      <c r="AC268" s="5">
        <f>AB268*SUMIFS(Priser!$L$3:$L$14,Priser!$A$3:$A$14,$BL268)*W268</f>
        <v>0</v>
      </c>
      <c r="AE268" s="5"/>
      <c r="AG268" s="5">
        <f t="shared" si="141"/>
        <v>0</v>
      </c>
      <c r="AH268" s="5">
        <f t="shared" si="142"/>
        <v>0</v>
      </c>
      <c r="AI268" s="5">
        <f t="shared" si="143"/>
        <v>0</v>
      </c>
      <c r="AJ268" s="5">
        <f t="shared" si="144"/>
        <v>0</v>
      </c>
      <c r="AK268" s="5">
        <f t="shared" si="145"/>
        <v>0</v>
      </c>
      <c r="AL268" s="5">
        <f t="shared" si="146"/>
        <v>0</v>
      </c>
      <c r="AM268" s="5">
        <f t="shared" si="147"/>
        <v>0</v>
      </c>
      <c r="AN268" s="5">
        <f t="shared" si="148"/>
        <v>0</v>
      </c>
      <c r="AO268" s="5">
        <f t="shared" si="149"/>
        <v>0</v>
      </c>
      <c r="AP268" s="5">
        <f t="shared" si="150"/>
        <v>0</v>
      </c>
      <c r="AQ268" s="5">
        <f t="shared" si="151"/>
        <v>0</v>
      </c>
      <c r="AR268" s="5">
        <f t="shared" si="152"/>
        <v>0</v>
      </c>
      <c r="AS268" s="5">
        <f t="shared" si="153"/>
        <v>0</v>
      </c>
      <c r="AT268" s="5">
        <f t="shared" si="154"/>
        <v>0</v>
      </c>
      <c r="AV268" s="5"/>
      <c r="AX268" s="5">
        <f t="shared" si="155"/>
        <v>0</v>
      </c>
      <c r="AY268" s="5">
        <f t="shared" si="156"/>
        <v>0</v>
      </c>
      <c r="AZ268" s="5">
        <f t="shared" si="157"/>
        <v>0</v>
      </c>
      <c r="BA268" s="5">
        <f t="shared" si="158"/>
        <v>0</v>
      </c>
      <c r="BB268" s="5">
        <f t="shared" si="159"/>
        <v>0</v>
      </c>
      <c r="BC268" s="5">
        <f t="shared" si="160"/>
        <v>0</v>
      </c>
      <c r="BD268" s="5">
        <f t="shared" si="161"/>
        <v>0</v>
      </c>
      <c r="BE268" s="5">
        <f t="shared" si="162"/>
        <v>0</v>
      </c>
      <c r="BF268" s="5"/>
      <c r="BI268">
        <f>IF(Förbrukning!F267="",Förbrukning!E267,0)/IF(Förbrukning!$B$3=Listor!$B$5,F268,1)</f>
        <v>0</v>
      </c>
      <c r="BJ268">
        <f>Förbrukning!F267/IF(Förbrukning!$B$3=Listor!$B$5,F268,1)</f>
        <v>0</v>
      </c>
      <c r="BL268">
        <f t="shared" si="163"/>
        <v>6</v>
      </c>
      <c r="BM268">
        <f t="shared" si="168"/>
        <v>2</v>
      </c>
      <c r="BN268" s="5">
        <f>Indata!$B$7</f>
        <v>0</v>
      </c>
    </row>
    <row r="269" spans="4:66" x14ac:dyDescent="0.2">
      <c r="D269" s="4">
        <f t="shared" si="169"/>
        <v>46560</v>
      </c>
      <c r="E269" s="62">
        <f t="shared" si="164"/>
        <v>0</v>
      </c>
      <c r="F269">
        <f>24+SUMIFS(Listor!$C$22:$C$23,Listor!$B$22:$B$23,Uttag!D269)</f>
        <v>24</v>
      </c>
      <c r="G269" s="5">
        <f t="shared" si="165"/>
        <v>0</v>
      </c>
      <c r="I269" s="206">
        <f>Förbrukning!H268</f>
        <v>0</v>
      </c>
      <c r="J269" s="93"/>
      <c r="K269" s="132"/>
      <c r="L269" s="133"/>
      <c r="N269" s="5">
        <f t="shared" si="137"/>
        <v>0</v>
      </c>
      <c r="P269" s="5">
        <f>I269*SUMIFS(Priser!$L$3:$L$14,Priser!$A$3:$A$14,BL269)</f>
        <v>0</v>
      </c>
      <c r="Q269" s="5">
        <f t="shared" si="138"/>
        <v>0</v>
      </c>
      <c r="R269" s="5"/>
      <c r="U269" s="5">
        <f t="shared" si="139"/>
        <v>0</v>
      </c>
      <c r="V269" s="5">
        <f t="shared" si="136"/>
        <v>0</v>
      </c>
      <c r="W269" s="5">
        <f t="shared" si="140"/>
        <v>0</v>
      </c>
      <c r="X269" s="5">
        <f t="shared" si="166"/>
        <v>0</v>
      </c>
      <c r="Y269" s="5">
        <f>IF(X269&gt;=Priser!$N$6,Priser!$O$6,IF(X269&gt;=Priser!$N$5,Priser!$O$5,IF(X269&gt;=Priser!$N$4,Priser!$O$4,Priser!$O$3)))</f>
        <v>0</v>
      </c>
      <c r="Z269" s="5">
        <f>Y269*SUMIFS(Priser!$L$3:$L$14,Priser!$A$3:$A$14,$BL269)*V269</f>
        <v>0</v>
      </c>
      <c r="AA269" s="5">
        <f t="shared" si="167"/>
        <v>0</v>
      </c>
      <c r="AB269" s="5">
        <f>IF(AA269&gt;=Priser!$P$6,Priser!$Q$6,IF(AA269&gt;=Priser!$P$5,Priser!$Q$5,IF(AA269&gt;=Priser!$P$4,Priser!$Q$4,Priser!$Q$3)))</f>
        <v>0</v>
      </c>
      <c r="AC269" s="5">
        <f>AB269*SUMIFS(Priser!$L$3:$L$14,Priser!$A$3:$A$14,$BL269)*W269</f>
        <v>0</v>
      </c>
      <c r="AE269" s="5"/>
      <c r="AG269" s="5">
        <f t="shared" si="141"/>
        <v>0</v>
      </c>
      <c r="AH269" s="5">
        <f t="shared" si="142"/>
        <v>0</v>
      </c>
      <c r="AI269" s="5">
        <f t="shared" si="143"/>
        <v>0</v>
      </c>
      <c r="AJ269" s="5">
        <f t="shared" si="144"/>
        <v>0</v>
      </c>
      <c r="AK269" s="5">
        <f t="shared" si="145"/>
        <v>0</v>
      </c>
      <c r="AL269" s="5">
        <f t="shared" si="146"/>
        <v>0</v>
      </c>
      <c r="AM269" s="5">
        <f t="shared" si="147"/>
        <v>0</v>
      </c>
      <c r="AN269" s="5">
        <f t="shared" si="148"/>
        <v>0</v>
      </c>
      <c r="AO269" s="5">
        <f t="shared" si="149"/>
        <v>0</v>
      </c>
      <c r="AP269" s="5">
        <f t="shared" si="150"/>
        <v>0</v>
      </c>
      <c r="AQ269" s="5">
        <f t="shared" si="151"/>
        <v>0</v>
      </c>
      <c r="AR269" s="5">
        <f t="shared" si="152"/>
        <v>0</v>
      </c>
      <c r="AS269" s="5">
        <f t="shared" si="153"/>
        <v>0</v>
      </c>
      <c r="AT269" s="5">
        <f t="shared" si="154"/>
        <v>0</v>
      </c>
      <c r="AV269" s="5"/>
      <c r="AX269" s="5">
        <f t="shared" si="155"/>
        <v>0</v>
      </c>
      <c r="AY269" s="5">
        <f t="shared" si="156"/>
        <v>0</v>
      </c>
      <c r="AZ269" s="5">
        <f t="shared" si="157"/>
        <v>0</v>
      </c>
      <c r="BA269" s="5">
        <f t="shared" si="158"/>
        <v>0</v>
      </c>
      <c r="BB269" s="5">
        <f t="shared" si="159"/>
        <v>0</v>
      </c>
      <c r="BC269" s="5">
        <f t="shared" si="160"/>
        <v>0</v>
      </c>
      <c r="BD269" s="5">
        <f t="shared" si="161"/>
        <v>0</v>
      </c>
      <c r="BE269" s="5">
        <f t="shared" si="162"/>
        <v>0</v>
      </c>
      <c r="BF269" s="5"/>
      <c r="BI269">
        <f>IF(Förbrukning!F268="",Förbrukning!E268,0)/IF(Förbrukning!$B$3=Listor!$B$5,F269,1)</f>
        <v>0</v>
      </c>
      <c r="BJ269">
        <f>Förbrukning!F268/IF(Förbrukning!$B$3=Listor!$B$5,F269,1)</f>
        <v>0</v>
      </c>
      <c r="BL269">
        <f t="shared" si="163"/>
        <v>6</v>
      </c>
      <c r="BM269">
        <f t="shared" si="168"/>
        <v>2</v>
      </c>
      <c r="BN269" s="5">
        <f>Indata!$B$7</f>
        <v>0</v>
      </c>
    </row>
    <row r="270" spans="4:66" x14ac:dyDescent="0.2">
      <c r="D270" s="4">
        <f t="shared" si="169"/>
        <v>46561</v>
      </c>
      <c r="E270" s="62">
        <f t="shared" si="164"/>
        <v>0</v>
      </c>
      <c r="F270">
        <f>24+SUMIFS(Listor!$C$22:$C$23,Listor!$B$22:$B$23,Uttag!D270)</f>
        <v>24</v>
      </c>
      <c r="G270" s="5">
        <f t="shared" si="165"/>
        <v>0</v>
      </c>
      <c r="I270" s="206">
        <f>Förbrukning!H269</f>
        <v>0</v>
      </c>
      <c r="J270" s="93"/>
      <c r="K270" s="132"/>
      <c r="L270" s="133"/>
      <c r="N270" s="5">
        <f t="shared" si="137"/>
        <v>0</v>
      </c>
      <c r="P270" s="5">
        <f>I270*SUMIFS(Priser!$L$3:$L$14,Priser!$A$3:$A$14,BL270)</f>
        <v>0</v>
      </c>
      <c r="Q270" s="5">
        <f t="shared" si="138"/>
        <v>0</v>
      </c>
      <c r="R270" s="5"/>
      <c r="U270" s="5">
        <f t="shared" si="139"/>
        <v>0</v>
      </c>
      <c r="V270" s="5">
        <f t="shared" si="136"/>
        <v>0</v>
      </c>
      <c r="W270" s="5">
        <f t="shared" si="140"/>
        <v>0</v>
      </c>
      <c r="X270" s="5">
        <f t="shared" si="166"/>
        <v>0</v>
      </c>
      <c r="Y270" s="5">
        <f>IF(X270&gt;=Priser!$N$6,Priser!$O$6,IF(X270&gt;=Priser!$N$5,Priser!$O$5,IF(X270&gt;=Priser!$N$4,Priser!$O$4,Priser!$O$3)))</f>
        <v>0</v>
      </c>
      <c r="Z270" s="5">
        <f>Y270*SUMIFS(Priser!$L$3:$L$14,Priser!$A$3:$A$14,$BL270)*V270</f>
        <v>0</v>
      </c>
      <c r="AA270" s="5">
        <f t="shared" si="167"/>
        <v>0</v>
      </c>
      <c r="AB270" s="5">
        <f>IF(AA270&gt;=Priser!$P$6,Priser!$Q$6,IF(AA270&gt;=Priser!$P$5,Priser!$Q$5,IF(AA270&gt;=Priser!$P$4,Priser!$Q$4,Priser!$Q$3)))</f>
        <v>0</v>
      </c>
      <c r="AC270" s="5">
        <f>AB270*SUMIFS(Priser!$L$3:$L$14,Priser!$A$3:$A$14,$BL270)*W270</f>
        <v>0</v>
      </c>
      <c r="AE270" s="5"/>
      <c r="AG270" s="5">
        <f t="shared" si="141"/>
        <v>0</v>
      </c>
      <c r="AH270" s="5">
        <f t="shared" si="142"/>
        <v>0</v>
      </c>
      <c r="AI270" s="5">
        <f t="shared" si="143"/>
        <v>0</v>
      </c>
      <c r="AJ270" s="5">
        <f t="shared" si="144"/>
        <v>0</v>
      </c>
      <c r="AK270" s="5">
        <f t="shared" si="145"/>
        <v>0</v>
      </c>
      <c r="AL270" s="5">
        <f t="shared" si="146"/>
        <v>0</v>
      </c>
      <c r="AM270" s="5">
        <f t="shared" si="147"/>
        <v>0</v>
      </c>
      <c r="AN270" s="5">
        <f t="shared" si="148"/>
        <v>0</v>
      </c>
      <c r="AO270" s="5">
        <f t="shared" si="149"/>
        <v>0</v>
      </c>
      <c r="AP270" s="5">
        <f t="shared" si="150"/>
        <v>0</v>
      </c>
      <c r="AQ270" s="5">
        <f t="shared" si="151"/>
        <v>0</v>
      </c>
      <c r="AR270" s="5">
        <f t="shared" si="152"/>
        <v>0</v>
      </c>
      <c r="AS270" s="5">
        <f t="shared" si="153"/>
        <v>0</v>
      </c>
      <c r="AT270" s="5">
        <f t="shared" si="154"/>
        <v>0</v>
      </c>
      <c r="AV270" s="5"/>
      <c r="AX270" s="5">
        <f t="shared" si="155"/>
        <v>0</v>
      </c>
      <c r="AY270" s="5">
        <f t="shared" si="156"/>
        <v>0</v>
      </c>
      <c r="AZ270" s="5">
        <f t="shared" si="157"/>
        <v>0</v>
      </c>
      <c r="BA270" s="5">
        <f t="shared" si="158"/>
        <v>0</v>
      </c>
      <c r="BB270" s="5">
        <f t="shared" si="159"/>
        <v>0</v>
      </c>
      <c r="BC270" s="5">
        <f t="shared" si="160"/>
        <v>0</v>
      </c>
      <c r="BD270" s="5">
        <f t="shared" si="161"/>
        <v>0</v>
      </c>
      <c r="BE270" s="5">
        <f t="shared" si="162"/>
        <v>0</v>
      </c>
      <c r="BF270" s="5"/>
      <c r="BI270">
        <f>IF(Förbrukning!F269="",Förbrukning!E269,0)/IF(Förbrukning!$B$3=Listor!$B$5,F270,1)</f>
        <v>0</v>
      </c>
      <c r="BJ270">
        <f>Förbrukning!F269/IF(Förbrukning!$B$3=Listor!$B$5,F270,1)</f>
        <v>0</v>
      </c>
      <c r="BL270">
        <f t="shared" si="163"/>
        <v>6</v>
      </c>
      <c r="BM270">
        <f t="shared" si="168"/>
        <v>2</v>
      </c>
      <c r="BN270" s="5">
        <f>Indata!$B$7</f>
        <v>0</v>
      </c>
    </row>
    <row r="271" spans="4:66" x14ac:dyDescent="0.2">
      <c r="D271" s="4">
        <f t="shared" si="169"/>
        <v>46562</v>
      </c>
      <c r="E271" s="62">
        <f t="shared" si="164"/>
        <v>0</v>
      </c>
      <c r="F271">
        <f>24+SUMIFS(Listor!$C$22:$C$23,Listor!$B$22:$B$23,Uttag!D271)</f>
        <v>24</v>
      </c>
      <c r="G271" s="5">
        <f t="shared" si="165"/>
        <v>0</v>
      </c>
      <c r="I271" s="206">
        <f>Förbrukning!H270</f>
        <v>0</v>
      </c>
      <c r="J271" s="93"/>
      <c r="K271" s="132"/>
      <c r="L271" s="133"/>
      <c r="N271" s="5">
        <f t="shared" si="137"/>
        <v>0</v>
      </c>
      <c r="P271" s="5">
        <f>I271*SUMIFS(Priser!$L$3:$L$14,Priser!$A$3:$A$14,BL271)</f>
        <v>0</v>
      </c>
      <c r="Q271" s="5">
        <f t="shared" si="138"/>
        <v>0</v>
      </c>
      <c r="R271" s="5"/>
      <c r="U271" s="5">
        <f t="shared" si="139"/>
        <v>0</v>
      </c>
      <c r="V271" s="5">
        <f t="shared" si="136"/>
        <v>0</v>
      </c>
      <c r="W271" s="5">
        <f t="shared" si="140"/>
        <v>0</v>
      </c>
      <c r="X271" s="5">
        <f t="shared" si="166"/>
        <v>0</v>
      </c>
      <c r="Y271" s="5">
        <f>IF(X271&gt;=Priser!$N$6,Priser!$O$6,IF(X271&gt;=Priser!$N$5,Priser!$O$5,IF(X271&gt;=Priser!$N$4,Priser!$O$4,Priser!$O$3)))</f>
        <v>0</v>
      </c>
      <c r="Z271" s="5">
        <f>Y271*SUMIFS(Priser!$L$3:$L$14,Priser!$A$3:$A$14,$BL271)*V271</f>
        <v>0</v>
      </c>
      <c r="AA271" s="5">
        <f t="shared" si="167"/>
        <v>0</v>
      </c>
      <c r="AB271" s="5">
        <f>IF(AA271&gt;=Priser!$P$6,Priser!$Q$6,IF(AA271&gt;=Priser!$P$5,Priser!$Q$5,IF(AA271&gt;=Priser!$P$4,Priser!$Q$4,Priser!$Q$3)))</f>
        <v>0</v>
      </c>
      <c r="AC271" s="5">
        <f>AB271*SUMIFS(Priser!$L$3:$L$14,Priser!$A$3:$A$14,$BL271)*W271</f>
        <v>0</v>
      </c>
      <c r="AE271" s="5"/>
      <c r="AG271" s="5">
        <f t="shared" si="141"/>
        <v>0</v>
      </c>
      <c r="AH271" s="5">
        <f t="shared" si="142"/>
        <v>0</v>
      </c>
      <c r="AI271" s="5">
        <f t="shared" si="143"/>
        <v>0</v>
      </c>
      <c r="AJ271" s="5">
        <f t="shared" si="144"/>
        <v>0</v>
      </c>
      <c r="AK271" s="5">
        <f t="shared" si="145"/>
        <v>0</v>
      </c>
      <c r="AL271" s="5">
        <f t="shared" si="146"/>
        <v>0</v>
      </c>
      <c r="AM271" s="5">
        <f t="shared" si="147"/>
        <v>0</v>
      </c>
      <c r="AN271" s="5">
        <f t="shared" si="148"/>
        <v>0</v>
      </c>
      <c r="AO271" s="5">
        <f t="shared" si="149"/>
        <v>0</v>
      </c>
      <c r="AP271" s="5">
        <f t="shared" si="150"/>
        <v>0</v>
      </c>
      <c r="AQ271" s="5">
        <f t="shared" si="151"/>
        <v>0</v>
      </c>
      <c r="AR271" s="5">
        <f t="shared" si="152"/>
        <v>0</v>
      </c>
      <c r="AS271" s="5">
        <f t="shared" si="153"/>
        <v>0</v>
      </c>
      <c r="AT271" s="5">
        <f t="shared" si="154"/>
        <v>0</v>
      </c>
      <c r="AV271" s="5"/>
      <c r="AX271" s="5">
        <f t="shared" si="155"/>
        <v>0</v>
      </c>
      <c r="AY271" s="5">
        <f t="shared" si="156"/>
        <v>0</v>
      </c>
      <c r="AZ271" s="5">
        <f t="shared" si="157"/>
        <v>0</v>
      </c>
      <c r="BA271" s="5">
        <f t="shared" si="158"/>
        <v>0</v>
      </c>
      <c r="BB271" s="5">
        <f t="shared" si="159"/>
        <v>0</v>
      </c>
      <c r="BC271" s="5">
        <f t="shared" si="160"/>
        <v>0</v>
      </c>
      <c r="BD271" s="5">
        <f t="shared" si="161"/>
        <v>0</v>
      </c>
      <c r="BE271" s="5">
        <f t="shared" si="162"/>
        <v>0</v>
      </c>
      <c r="BF271" s="5"/>
      <c r="BI271">
        <f>IF(Förbrukning!F270="",Förbrukning!E270,0)/IF(Förbrukning!$B$3=Listor!$B$5,F271,1)</f>
        <v>0</v>
      </c>
      <c r="BJ271">
        <f>Förbrukning!F270/IF(Förbrukning!$B$3=Listor!$B$5,F271,1)</f>
        <v>0</v>
      </c>
      <c r="BL271">
        <f t="shared" si="163"/>
        <v>6</v>
      </c>
      <c r="BM271">
        <f t="shared" si="168"/>
        <v>2</v>
      </c>
      <c r="BN271" s="5">
        <f>Indata!$B$7</f>
        <v>0</v>
      </c>
    </row>
    <row r="272" spans="4:66" x14ac:dyDescent="0.2">
      <c r="D272" s="4">
        <f t="shared" si="169"/>
        <v>46563</v>
      </c>
      <c r="E272" s="62">
        <f t="shared" si="164"/>
        <v>0</v>
      </c>
      <c r="F272">
        <f>24+SUMIFS(Listor!$C$22:$C$23,Listor!$B$22:$B$23,Uttag!D272)</f>
        <v>24</v>
      </c>
      <c r="G272" s="5">
        <f t="shared" si="165"/>
        <v>0</v>
      </c>
      <c r="I272" s="206">
        <f>Förbrukning!H271</f>
        <v>0</v>
      </c>
      <c r="J272" s="93"/>
      <c r="K272" s="132"/>
      <c r="L272" s="133"/>
      <c r="N272" s="5">
        <f t="shared" si="137"/>
        <v>0</v>
      </c>
      <c r="P272" s="5">
        <f>I272*SUMIFS(Priser!$L$3:$L$14,Priser!$A$3:$A$14,BL272)</f>
        <v>0</v>
      </c>
      <c r="Q272" s="5">
        <f t="shared" si="138"/>
        <v>0</v>
      </c>
      <c r="R272" s="5"/>
      <c r="U272" s="5">
        <f t="shared" si="139"/>
        <v>0</v>
      </c>
      <c r="V272" s="5">
        <f t="shared" si="136"/>
        <v>0</v>
      </c>
      <c r="W272" s="5">
        <f t="shared" si="140"/>
        <v>0</v>
      </c>
      <c r="X272" s="5">
        <f t="shared" si="166"/>
        <v>0</v>
      </c>
      <c r="Y272" s="5">
        <f>IF(X272&gt;=Priser!$N$6,Priser!$O$6,IF(X272&gt;=Priser!$N$5,Priser!$O$5,IF(X272&gt;=Priser!$N$4,Priser!$O$4,Priser!$O$3)))</f>
        <v>0</v>
      </c>
      <c r="Z272" s="5">
        <f>Y272*SUMIFS(Priser!$L$3:$L$14,Priser!$A$3:$A$14,$BL272)*V272</f>
        <v>0</v>
      </c>
      <c r="AA272" s="5">
        <f t="shared" si="167"/>
        <v>0</v>
      </c>
      <c r="AB272" s="5">
        <f>IF(AA272&gt;=Priser!$P$6,Priser!$Q$6,IF(AA272&gt;=Priser!$P$5,Priser!$Q$5,IF(AA272&gt;=Priser!$P$4,Priser!$Q$4,Priser!$Q$3)))</f>
        <v>0</v>
      </c>
      <c r="AC272" s="5">
        <f>AB272*SUMIFS(Priser!$L$3:$L$14,Priser!$A$3:$A$14,$BL272)*W272</f>
        <v>0</v>
      </c>
      <c r="AE272" s="5"/>
      <c r="AG272" s="5">
        <f t="shared" si="141"/>
        <v>0</v>
      </c>
      <c r="AH272" s="5">
        <f t="shared" si="142"/>
        <v>0</v>
      </c>
      <c r="AI272" s="5">
        <f t="shared" si="143"/>
        <v>0</v>
      </c>
      <c r="AJ272" s="5">
        <f t="shared" si="144"/>
        <v>0</v>
      </c>
      <c r="AK272" s="5">
        <f t="shared" si="145"/>
        <v>0</v>
      </c>
      <c r="AL272" s="5">
        <f t="shared" si="146"/>
        <v>0</v>
      </c>
      <c r="AM272" s="5">
        <f t="shared" si="147"/>
        <v>0</v>
      </c>
      <c r="AN272" s="5">
        <f t="shared" si="148"/>
        <v>0</v>
      </c>
      <c r="AO272" s="5">
        <f t="shared" si="149"/>
        <v>0</v>
      </c>
      <c r="AP272" s="5">
        <f t="shared" si="150"/>
        <v>0</v>
      </c>
      <c r="AQ272" s="5">
        <f t="shared" si="151"/>
        <v>0</v>
      </c>
      <c r="AR272" s="5">
        <f t="shared" si="152"/>
        <v>0</v>
      </c>
      <c r="AS272" s="5">
        <f t="shared" si="153"/>
        <v>0</v>
      </c>
      <c r="AT272" s="5">
        <f t="shared" si="154"/>
        <v>0</v>
      </c>
      <c r="AV272" s="5"/>
      <c r="AX272" s="5">
        <f t="shared" si="155"/>
        <v>0</v>
      </c>
      <c r="AY272" s="5">
        <f t="shared" si="156"/>
        <v>0</v>
      </c>
      <c r="AZ272" s="5">
        <f t="shared" si="157"/>
        <v>0</v>
      </c>
      <c r="BA272" s="5">
        <f t="shared" si="158"/>
        <v>0</v>
      </c>
      <c r="BB272" s="5">
        <f t="shared" si="159"/>
        <v>0</v>
      </c>
      <c r="BC272" s="5">
        <f t="shared" si="160"/>
        <v>0</v>
      </c>
      <c r="BD272" s="5">
        <f t="shared" si="161"/>
        <v>0</v>
      </c>
      <c r="BE272" s="5">
        <f t="shared" si="162"/>
        <v>0</v>
      </c>
      <c r="BF272" s="5"/>
      <c r="BI272">
        <f>IF(Förbrukning!F271="",Förbrukning!E271,0)/IF(Förbrukning!$B$3=Listor!$B$5,F272,1)</f>
        <v>0</v>
      </c>
      <c r="BJ272">
        <f>Förbrukning!F271/IF(Förbrukning!$B$3=Listor!$B$5,F272,1)</f>
        <v>0</v>
      </c>
      <c r="BL272">
        <f t="shared" si="163"/>
        <v>6</v>
      </c>
      <c r="BM272">
        <f t="shared" si="168"/>
        <v>2</v>
      </c>
      <c r="BN272" s="5">
        <f>Indata!$B$7</f>
        <v>0</v>
      </c>
    </row>
    <row r="273" spans="4:66" x14ac:dyDescent="0.2">
      <c r="D273" s="4">
        <f t="shared" si="169"/>
        <v>46564</v>
      </c>
      <c r="E273" s="62">
        <f t="shared" si="164"/>
        <v>0</v>
      </c>
      <c r="F273">
        <f>24+SUMIFS(Listor!$C$22:$C$23,Listor!$B$22:$B$23,Uttag!D273)</f>
        <v>24</v>
      </c>
      <c r="G273" s="5">
        <f t="shared" si="165"/>
        <v>0</v>
      </c>
      <c r="I273" s="206">
        <f>Förbrukning!H272</f>
        <v>0</v>
      </c>
      <c r="J273" s="93"/>
      <c r="K273" s="132"/>
      <c r="L273" s="133"/>
      <c r="N273" s="5">
        <f t="shared" si="137"/>
        <v>0</v>
      </c>
      <c r="P273" s="5">
        <f>I273*SUMIFS(Priser!$L$3:$L$14,Priser!$A$3:$A$14,BL273)</f>
        <v>0</v>
      </c>
      <c r="Q273" s="5">
        <f t="shared" si="138"/>
        <v>0</v>
      </c>
      <c r="R273" s="5"/>
      <c r="U273" s="5">
        <f t="shared" si="139"/>
        <v>0</v>
      </c>
      <c r="V273" s="5">
        <f t="shared" si="136"/>
        <v>0</v>
      </c>
      <c r="W273" s="5">
        <f t="shared" si="140"/>
        <v>0</v>
      </c>
      <c r="X273" s="5">
        <f t="shared" si="166"/>
        <v>0</v>
      </c>
      <c r="Y273" s="5">
        <f>IF(X273&gt;=Priser!$N$6,Priser!$O$6,IF(X273&gt;=Priser!$N$5,Priser!$O$5,IF(X273&gt;=Priser!$N$4,Priser!$O$4,Priser!$O$3)))</f>
        <v>0</v>
      </c>
      <c r="Z273" s="5">
        <f>Y273*SUMIFS(Priser!$L$3:$L$14,Priser!$A$3:$A$14,$BL273)*V273</f>
        <v>0</v>
      </c>
      <c r="AA273" s="5">
        <f t="shared" si="167"/>
        <v>0</v>
      </c>
      <c r="AB273" s="5">
        <f>IF(AA273&gt;=Priser!$P$6,Priser!$Q$6,IF(AA273&gt;=Priser!$P$5,Priser!$Q$5,IF(AA273&gt;=Priser!$P$4,Priser!$Q$4,Priser!$Q$3)))</f>
        <v>0</v>
      </c>
      <c r="AC273" s="5">
        <f>AB273*SUMIFS(Priser!$L$3:$L$14,Priser!$A$3:$A$14,$BL273)*W273</f>
        <v>0</v>
      </c>
      <c r="AE273" s="5"/>
      <c r="AG273" s="5">
        <f t="shared" si="141"/>
        <v>0</v>
      </c>
      <c r="AH273" s="5">
        <f t="shared" si="142"/>
        <v>0</v>
      </c>
      <c r="AI273" s="5">
        <f t="shared" si="143"/>
        <v>0</v>
      </c>
      <c r="AJ273" s="5">
        <f t="shared" si="144"/>
        <v>0</v>
      </c>
      <c r="AK273" s="5">
        <f t="shared" si="145"/>
        <v>0</v>
      </c>
      <c r="AL273" s="5">
        <f t="shared" si="146"/>
        <v>0</v>
      </c>
      <c r="AM273" s="5">
        <f t="shared" si="147"/>
        <v>0</v>
      </c>
      <c r="AN273" s="5">
        <f t="shared" si="148"/>
        <v>0</v>
      </c>
      <c r="AO273" s="5">
        <f t="shared" si="149"/>
        <v>0</v>
      </c>
      <c r="AP273" s="5">
        <f t="shared" si="150"/>
        <v>0</v>
      </c>
      <c r="AQ273" s="5">
        <f t="shared" si="151"/>
        <v>0</v>
      </c>
      <c r="AR273" s="5">
        <f t="shared" si="152"/>
        <v>0</v>
      </c>
      <c r="AS273" s="5">
        <f t="shared" si="153"/>
        <v>0</v>
      </c>
      <c r="AT273" s="5">
        <f t="shared" si="154"/>
        <v>0</v>
      </c>
      <c r="AV273" s="5"/>
      <c r="AX273" s="5">
        <f t="shared" si="155"/>
        <v>0</v>
      </c>
      <c r="AY273" s="5">
        <f t="shared" si="156"/>
        <v>0</v>
      </c>
      <c r="AZ273" s="5">
        <f t="shared" si="157"/>
        <v>0</v>
      </c>
      <c r="BA273" s="5">
        <f t="shared" si="158"/>
        <v>0</v>
      </c>
      <c r="BB273" s="5">
        <f t="shared" si="159"/>
        <v>0</v>
      </c>
      <c r="BC273" s="5">
        <f t="shared" si="160"/>
        <v>0</v>
      </c>
      <c r="BD273" s="5">
        <f t="shared" si="161"/>
        <v>0</v>
      </c>
      <c r="BE273" s="5">
        <f t="shared" si="162"/>
        <v>0</v>
      </c>
      <c r="BF273" s="5"/>
      <c r="BI273">
        <f>IF(Förbrukning!F272="",Förbrukning!E272,0)/IF(Förbrukning!$B$3=Listor!$B$5,F273,1)</f>
        <v>0</v>
      </c>
      <c r="BJ273">
        <f>Förbrukning!F272/IF(Förbrukning!$B$3=Listor!$B$5,F273,1)</f>
        <v>0</v>
      </c>
      <c r="BL273">
        <f t="shared" si="163"/>
        <v>6</v>
      </c>
      <c r="BM273">
        <f t="shared" si="168"/>
        <v>2</v>
      </c>
      <c r="BN273" s="5">
        <f>Indata!$B$7</f>
        <v>0</v>
      </c>
    </row>
    <row r="274" spans="4:66" x14ac:dyDescent="0.2">
      <c r="D274" s="4">
        <f t="shared" si="169"/>
        <v>46565</v>
      </c>
      <c r="E274" s="62">
        <f t="shared" si="164"/>
        <v>0</v>
      </c>
      <c r="F274">
        <f>24+SUMIFS(Listor!$C$22:$C$23,Listor!$B$22:$B$23,Uttag!D274)</f>
        <v>24</v>
      </c>
      <c r="G274" s="5">
        <f t="shared" si="165"/>
        <v>0</v>
      </c>
      <c r="I274" s="206">
        <f>Förbrukning!H273</f>
        <v>0</v>
      </c>
      <c r="J274" s="93"/>
      <c r="K274" s="132"/>
      <c r="L274" s="133"/>
      <c r="N274" s="5">
        <f t="shared" si="137"/>
        <v>0</v>
      </c>
      <c r="P274" s="5">
        <f>I274*SUMIFS(Priser!$L$3:$L$14,Priser!$A$3:$A$14,BL274)</f>
        <v>0</v>
      </c>
      <c r="Q274" s="5">
        <f t="shared" si="138"/>
        <v>0</v>
      </c>
      <c r="R274" s="5"/>
      <c r="U274" s="5">
        <f t="shared" si="139"/>
        <v>0</v>
      </c>
      <c r="V274" s="5">
        <f t="shared" si="136"/>
        <v>0</v>
      </c>
      <c r="W274" s="5">
        <f t="shared" si="140"/>
        <v>0</v>
      </c>
      <c r="X274" s="5">
        <f t="shared" si="166"/>
        <v>0</v>
      </c>
      <c r="Y274" s="5">
        <f>IF(X274&gt;=Priser!$N$6,Priser!$O$6,IF(X274&gt;=Priser!$N$5,Priser!$O$5,IF(X274&gt;=Priser!$N$4,Priser!$O$4,Priser!$O$3)))</f>
        <v>0</v>
      </c>
      <c r="Z274" s="5">
        <f>Y274*SUMIFS(Priser!$L$3:$L$14,Priser!$A$3:$A$14,$BL274)*V274</f>
        <v>0</v>
      </c>
      <c r="AA274" s="5">
        <f t="shared" si="167"/>
        <v>0</v>
      </c>
      <c r="AB274" s="5">
        <f>IF(AA274&gt;=Priser!$P$6,Priser!$Q$6,IF(AA274&gt;=Priser!$P$5,Priser!$Q$5,IF(AA274&gt;=Priser!$P$4,Priser!$Q$4,Priser!$Q$3)))</f>
        <v>0</v>
      </c>
      <c r="AC274" s="5">
        <f>AB274*SUMIFS(Priser!$L$3:$L$14,Priser!$A$3:$A$14,$BL274)*W274</f>
        <v>0</v>
      </c>
      <c r="AE274" s="5"/>
      <c r="AG274" s="5">
        <f t="shared" si="141"/>
        <v>0</v>
      </c>
      <c r="AH274" s="5">
        <f t="shared" si="142"/>
        <v>0</v>
      </c>
      <c r="AI274" s="5">
        <f t="shared" si="143"/>
        <v>0</v>
      </c>
      <c r="AJ274" s="5">
        <f t="shared" si="144"/>
        <v>0</v>
      </c>
      <c r="AK274" s="5">
        <f t="shared" si="145"/>
        <v>0</v>
      </c>
      <c r="AL274" s="5">
        <f t="shared" si="146"/>
        <v>0</v>
      </c>
      <c r="AM274" s="5">
        <f t="shared" si="147"/>
        <v>0</v>
      </c>
      <c r="AN274" s="5">
        <f t="shared" si="148"/>
        <v>0</v>
      </c>
      <c r="AO274" s="5">
        <f t="shared" si="149"/>
        <v>0</v>
      </c>
      <c r="AP274" s="5">
        <f t="shared" si="150"/>
        <v>0</v>
      </c>
      <c r="AQ274" s="5">
        <f t="shared" si="151"/>
        <v>0</v>
      </c>
      <c r="AR274" s="5">
        <f t="shared" si="152"/>
        <v>0</v>
      </c>
      <c r="AS274" s="5">
        <f t="shared" si="153"/>
        <v>0</v>
      </c>
      <c r="AT274" s="5">
        <f t="shared" si="154"/>
        <v>0</v>
      </c>
      <c r="AV274" s="5"/>
      <c r="AX274" s="5">
        <f t="shared" si="155"/>
        <v>0</v>
      </c>
      <c r="AY274" s="5">
        <f t="shared" si="156"/>
        <v>0</v>
      </c>
      <c r="AZ274" s="5">
        <f t="shared" si="157"/>
        <v>0</v>
      </c>
      <c r="BA274" s="5">
        <f t="shared" si="158"/>
        <v>0</v>
      </c>
      <c r="BB274" s="5">
        <f t="shared" si="159"/>
        <v>0</v>
      </c>
      <c r="BC274" s="5">
        <f t="shared" si="160"/>
        <v>0</v>
      </c>
      <c r="BD274" s="5">
        <f t="shared" si="161"/>
        <v>0</v>
      </c>
      <c r="BE274" s="5">
        <f t="shared" si="162"/>
        <v>0</v>
      </c>
      <c r="BF274" s="5"/>
      <c r="BI274">
        <f>IF(Förbrukning!F273="",Förbrukning!E273,0)/IF(Förbrukning!$B$3=Listor!$B$5,F274,1)</f>
        <v>0</v>
      </c>
      <c r="BJ274">
        <f>Förbrukning!F273/IF(Förbrukning!$B$3=Listor!$B$5,F274,1)</f>
        <v>0</v>
      </c>
      <c r="BL274">
        <f t="shared" si="163"/>
        <v>6</v>
      </c>
      <c r="BM274">
        <f t="shared" si="168"/>
        <v>2</v>
      </c>
      <c r="BN274" s="5">
        <f>Indata!$B$7</f>
        <v>0</v>
      </c>
    </row>
    <row r="275" spans="4:66" x14ac:dyDescent="0.2">
      <c r="D275" s="4">
        <f t="shared" si="169"/>
        <v>46566</v>
      </c>
      <c r="E275" s="62">
        <f t="shared" si="164"/>
        <v>0</v>
      </c>
      <c r="F275">
        <f>24+SUMIFS(Listor!$C$22:$C$23,Listor!$B$22:$B$23,Uttag!D275)</f>
        <v>24</v>
      </c>
      <c r="G275" s="5">
        <f t="shared" si="165"/>
        <v>0</v>
      </c>
      <c r="I275" s="206">
        <f>Förbrukning!H274</f>
        <v>0</v>
      </c>
      <c r="J275" s="93"/>
      <c r="K275" s="132"/>
      <c r="L275" s="133"/>
      <c r="N275" s="5">
        <f t="shared" si="137"/>
        <v>0</v>
      </c>
      <c r="P275" s="5">
        <f>I275*SUMIFS(Priser!$L$3:$L$14,Priser!$A$3:$A$14,BL275)</f>
        <v>0</v>
      </c>
      <c r="Q275" s="5">
        <f t="shared" si="138"/>
        <v>0</v>
      </c>
      <c r="R275" s="5"/>
      <c r="U275" s="5">
        <f t="shared" si="139"/>
        <v>0</v>
      </c>
      <c r="V275" s="5">
        <f t="shared" si="136"/>
        <v>0</v>
      </c>
      <c r="W275" s="5">
        <f t="shared" si="140"/>
        <v>0</v>
      </c>
      <c r="X275" s="5">
        <f t="shared" si="166"/>
        <v>0</v>
      </c>
      <c r="Y275" s="5">
        <f>IF(X275&gt;=Priser!$N$6,Priser!$O$6,IF(X275&gt;=Priser!$N$5,Priser!$O$5,IF(X275&gt;=Priser!$N$4,Priser!$O$4,Priser!$O$3)))</f>
        <v>0</v>
      </c>
      <c r="Z275" s="5">
        <f>Y275*SUMIFS(Priser!$L$3:$L$14,Priser!$A$3:$A$14,$BL275)*V275</f>
        <v>0</v>
      </c>
      <c r="AA275" s="5">
        <f t="shared" si="167"/>
        <v>0</v>
      </c>
      <c r="AB275" s="5">
        <f>IF(AA275&gt;=Priser!$P$6,Priser!$Q$6,IF(AA275&gt;=Priser!$P$5,Priser!$Q$5,IF(AA275&gt;=Priser!$P$4,Priser!$Q$4,Priser!$Q$3)))</f>
        <v>0</v>
      </c>
      <c r="AC275" s="5">
        <f>AB275*SUMIFS(Priser!$L$3:$L$14,Priser!$A$3:$A$14,$BL275)*W275</f>
        <v>0</v>
      </c>
      <c r="AE275" s="5"/>
      <c r="AG275" s="5">
        <f t="shared" si="141"/>
        <v>0</v>
      </c>
      <c r="AH275" s="5">
        <f t="shared" si="142"/>
        <v>0</v>
      </c>
      <c r="AI275" s="5">
        <f t="shared" si="143"/>
        <v>0</v>
      </c>
      <c r="AJ275" s="5">
        <f t="shared" si="144"/>
        <v>0</v>
      </c>
      <c r="AK275" s="5">
        <f t="shared" si="145"/>
        <v>0</v>
      </c>
      <c r="AL275" s="5">
        <f t="shared" si="146"/>
        <v>0</v>
      </c>
      <c r="AM275" s="5">
        <f t="shared" si="147"/>
        <v>0</v>
      </c>
      <c r="AN275" s="5">
        <f t="shared" si="148"/>
        <v>0</v>
      </c>
      <c r="AO275" s="5">
        <f t="shared" si="149"/>
        <v>0</v>
      </c>
      <c r="AP275" s="5">
        <f t="shared" si="150"/>
        <v>0</v>
      </c>
      <c r="AQ275" s="5">
        <f t="shared" si="151"/>
        <v>0</v>
      </c>
      <c r="AR275" s="5">
        <f t="shared" si="152"/>
        <v>0</v>
      </c>
      <c r="AS275" s="5">
        <f t="shared" si="153"/>
        <v>0</v>
      </c>
      <c r="AT275" s="5">
        <f t="shared" si="154"/>
        <v>0</v>
      </c>
      <c r="AV275" s="5"/>
      <c r="AX275" s="5">
        <f t="shared" si="155"/>
        <v>0</v>
      </c>
      <c r="AY275" s="5">
        <f t="shared" si="156"/>
        <v>0</v>
      </c>
      <c r="AZ275" s="5">
        <f t="shared" si="157"/>
        <v>0</v>
      </c>
      <c r="BA275" s="5">
        <f t="shared" si="158"/>
        <v>0</v>
      </c>
      <c r="BB275" s="5">
        <f t="shared" si="159"/>
        <v>0</v>
      </c>
      <c r="BC275" s="5">
        <f t="shared" si="160"/>
        <v>0</v>
      </c>
      <c r="BD275" s="5">
        <f t="shared" si="161"/>
        <v>0</v>
      </c>
      <c r="BE275" s="5">
        <f t="shared" si="162"/>
        <v>0</v>
      </c>
      <c r="BF275" s="5"/>
      <c r="BI275">
        <f>IF(Förbrukning!F274="",Förbrukning!E274,0)/IF(Förbrukning!$B$3=Listor!$B$5,F275,1)</f>
        <v>0</v>
      </c>
      <c r="BJ275">
        <f>Förbrukning!F274/IF(Förbrukning!$B$3=Listor!$B$5,F275,1)</f>
        <v>0</v>
      </c>
      <c r="BL275">
        <f t="shared" si="163"/>
        <v>6</v>
      </c>
      <c r="BM275">
        <f t="shared" si="168"/>
        <v>2</v>
      </c>
      <c r="BN275" s="5">
        <f>Indata!$B$7</f>
        <v>0</v>
      </c>
    </row>
    <row r="276" spans="4:66" x14ac:dyDescent="0.2">
      <c r="D276" s="4">
        <f t="shared" si="169"/>
        <v>46567</v>
      </c>
      <c r="E276" s="62">
        <f t="shared" si="164"/>
        <v>0</v>
      </c>
      <c r="F276">
        <f>24+SUMIFS(Listor!$C$22:$C$23,Listor!$B$22:$B$23,Uttag!D276)</f>
        <v>24</v>
      </c>
      <c r="G276" s="5">
        <f t="shared" si="165"/>
        <v>0</v>
      </c>
      <c r="I276" s="206">
        <f>Förbrukning!H275</f>
        <v>0</v>
      </c>
      <c r="J276" s="93"/>
      <c r="K276" s="132"/>
      <c r="L276" s="133"/>
      <c r="N276" s="5">
        <f t="shared" si="137"/>
        <v>0</v>
      </c>
      <c r="P276" s="5">
        <f>I276*SUMIFS(Priser!$L$3:$L$14,Priser!$A$3:$A$14,BL276)</f>
        <v>0</v>
      </c>
      <c r="Q276" s="5">
        <f t="shared" si="138"/>
        <v>0</v>
      </c>
      <c r="R276" s="5"/>
      <c r="U276" s="5">
        <f t="shared" si="139"/>
        <v>0</v>
      </c>
      <c r="V276" s="5">
        <f t="shared" si="136"/>
        <v>0</v>
      </c>
      <c r="W276" s="5">
        <f t="shared" si="140"/>
        <v>0</v>
      </c>
      <c r="X276" s="5">
        <f t="shared" si="166"/>
        <v>0</v>
      </c>
      <c r="Y276" s="5">
        <f>IF(X276&gt;=Priser!$N$6,Priser!$O$6,IF(X276&gt;=Priser!$N$5,Priser!$O$5,IF(X276&gt;=Priser!$N$4,Priser!$O$4,Priser!$O$3)))</f>
        <v>0</v>
      </c>
      <c r="Z276" s="5">
        <f>Y276*SUMIFS(Priser!$L$3:$L$14,Priser!$A$3:$A$14,$BL276)*V276</f>
        <v>0</v>
      </c>
      <c r="AA276" s="5">
        <f t="shared" si="167"/>
        <v>0</v>
      </c>
      <c r="AB276" s="5">
        <f>IF(AA276&gt;=Priser!$P$6,Priser!$Q$6,IF(AA276&gt;=Priser!$P$5,Priser!$Q$5,IF(AA276&gt;=Priser!$P$4,Priser!$Q$4,Priser!$Q$3)))</f>
        <v>0</v>
      </c>
      <c r="AC276" s="5">
        <f>AB276*SUMIFS(Priser!$L$3:$L$14,Priser!$A$3:$A$14,$BL276)*W276</f>
        <v>0</v>
      </c>
      <c r="AE276" s="5"/>
      <c r="AG276" s="5">
        <f t="shared" si="141"/>
        <v>0</v>
      </c>
      <c r="AH276" s="5">
        <f t="shared" si="142"/>
        <v>0</v>
      </c>
      <c r="AI276" s="5">
        <f t="shared" si="143"/>
        <v>0</v>
      </c>
      <c r="AJ276" s="5">
        <f t="shared" si="144"/>
        <v>0</v>
      </c>
      <c r="AK276" s="5">
        <f t="shared" si="145"/>
        <v>0</v>
      </c>
      <c r="AL276" s="5">
        <f t="shared" si="146"/>
        <v>0</v>
      </c>
      <c r="AM276" s="5">
        <f t="shared" si="147"/>
        <v>0</v>
      </c>
      <c r="AN276" s="5">
        <f t="shared" si="148"/>
        <v>0</v>
      </c>
      <c r="AO276" s="5">
        <f t="shared" si="149"/>
        <v>0</v>
      </c>
      <c r="AP276" s="5">
        <f t="shared" si="150"/>
        <v>0</v>
      </c>
      <c r="AQ276" s="5">
        <f t="shared" si="151"/>
        <v>0</v>
      </c>
      <c r="AR276" s="5">
        <f t="shared" si="152"/>
        <v>0</v>
      </c>
      <c r="AS276" s="5">
        <f t="shared" si="153"/>
        <v>0</v>
      </c>
      <c r="AT276" s="5">
        <f t="shared" si="154"/>
        <v>0</v>
      </c>
      <c r="AV276" s="5"/>
      <c r="AX276" s="5">
        <f t="shared" si="155"/>
        <v>0</v>
      </c>
      <c r="AY276" s="5">
        <f t="shared" si="156"/>
        <v>0</v>
      </c>
      <c r="AZ276" s="5">
        <f t="shared" si="157"/>
        <v>0</v>
      </c>
      <c r="BA276" s="5">
        <f t="shared" si="158"/>
        <v>0</v>
      </c>
      <c r="BB276" s="5">
        <f t="shared" si="159"/>
        <v>0</v>
      </c>
      <c r="BC276" s="5">
        <f t="shared" si="160"/>
        <v>0</v>
      </c>
      <c r="BD276" s="5">
        <f t="shared" si="161"/>
        <v>0</v>
      </c>
      <c r="BE276" s="5">
        <f t="shared" si="162"/>
        <v>0</v>
      </c>
      <c r="BF276" s="5"/>
      <c r="BI276">
        <f>IF(Förbrukning!F275="",Förbrukning!E275,0)/IF(Förbrukning!$B$3=Listor!$B$5,F276,1)</f>
        <v>0</v>
      </c>
      <c r="BJ276">
        <f>Förbrukning!F275/IF(Förbrukning!$B$3=Listor!$B$5,F276,1)</f>
        <v>0</v>
      </c>
      <c r="BL276">
        <f t="shared" si="163"/>
        <v>6</v>
      </c>
      <c r="BM276">
        <f t="shared" si="168"/>
        <v>2</v>
      </c>
      <c r="BN276" s="5">
        <f>Indata!$B$7</f>
        <v>0</v>
      </c>
    </row>
    <row r="277" spans="4:66" x14ac:dyDescent="0.2">
      <c r="D277" s="4">
        <f t="shared" si="169"/>
        <v>46568</v>
      </c>
      <c r="E277" s="62">
        <f t="shared" si="164"/>
        <v>0</v>
      </c>
      <c r="F277">
        <f>24+SUMIFS(Listor!$C$22:$C$23,Listor!$B$22:$B$23,Uttag!D277)</f>
        <v>24</v>
      </c>
      <c r="G277" s="5">
        <f t="shared" si="165"/>
        <v>0</v>
      </c>
      <c r="I277" s="206">
        <f>Förbrukning!H276</f>
        <v>0</v>
      </c>
      <c r="J277" s="93"/>
      <c r="K277" s="132"/>
      <c r="L277" s="133"/>
      <c r="N277" s="5">
        <f t="shared" si="137"/>
        <v>0</v>
      </c>
      <c r="P277" s="5">
        <f>I277*SUMIFS(Priser!$L$3:$L$14,Priser!$A$3:$A$14,BL277)</f>
        <v>0</v>
      </c>
      <c r="Q277" s="5">
        <f t="shared" si="138"/>
        <v>0</v>
      </c>
      <c r="R277" s="5"/>
      <c r="U277" s="5">
        <f t="shared" si="139"/>
        <v>0</v>
      </c>
      <c r="V277" s="5">
        <f t="shared" si="136"/>
        <v>0</v>
      </c>
      <c r="W277" s="5">
        <f t="shared" si="140"/>
        <v>0</v>
      </c>
      <c r="X277" s="5">
        <f t="shared" si="166"/>
        <v>0</v>
      </c>
      <c r="Y277" s="5">
        <f>IF(X277&gt;=Priser!$N$6,Priser!$O$6,IF(X277&gt;=Priser!$N$5,Priser!$O$5,IF(X277&gt;=Priser!$N$4,Priser!$O$4,Priser!$O$3)))</f>
        <v>0</v>
      </c>
      <c r="Z277" s="5">
        <f>Y277*SUMIFS(Priser!$L$3:$L$14,Priser!$A$3:$A$14,$BL277)*V277</f>
        <v>0</v>
      </c>
      <c r="AA277" s="5">
        <f t="shared" si="167"/>
        <v>0</v>
      </c>
      <c r="AB277" s="5">
        <f>IF(AA277&gt;=Priser!$P$6,Priser!$Q$6,IF(AA277&gt;=Priser!$P$5,Priser!$Q$5,IF(AA277&gt;=Priser!$P$4,Priser!$Q$4,Priser!$Q$3)))</f>
        <v>0</v>
      </c>
      <c r="AC277" s="5">
        <f>AB277*SUMIFS(Priser!$L$3:$L$14,Priser!$A$3:$A$14,$BL277)*W277</f>
        <v>0</v>
      </c>
      <c r="AE277" s="5"/>
      <c r="AG277" s="5">
        <f t="shared" si="141"/>
        <v>0</v>
      </c>
      <c r="AH277" s="5">
        <f t="shared" si="142"/>
        <v>0</v>
      </c>
      <c r="AI277" s="5">
        <f t="shared" si="143"/>
        <v>0</v>
      </c>
      <c r="AJ277" s="5">
        <f t="shared" si="144"/>
        <v>0</v>
      </c>
      <c r="AK277" s="5">
        <f t="shared" si="145"/>
        <v>0</v>
      </c>
      <c r="AL277" s="5">
        <f t="shared" si="146"/>
        <v>0</v>
      </c>
      <c r="AM277" s="5">
        <f t="shared" si="147"/>
        <v>0</v>
      </c>
      <c r="AN277" s="5">
        <f t="shared" si="148"/>
        <v>0</v>
      </c>
      <c r="AO277" s="5">
        <f t="shared" si="149"/>
        <v>0</v>
      </c>
      <c r="AP277" s="5">
        <f t="shared" si="150"/>
        <v>0</v>
      </c>
      <c r="AQ277" s="5">
        <f t="shared" si="151"/>
        <v>0</v>
      </c>
      <c r="AR277" s="5">
        <f t="shared" si="152"/>
        <v>0</v>
      </c>
      <c r="AS277" s="5">
        <f t="shared" si="153"/>
        <v>0</v>
      </c>
      <c r="AT277" s="5">
        <f t="shared" si="154"/>
        <v>0</v>
      </c>
      <c r="AV277" s="5"/>
      <c r="AX277" s="5">
        <f t="shared" si="155"/>
        <v>0</v>
      </c>
      <c r="AY277" s="5">
        <f t="shared" si="156"/>
        <v>0</v>
      </c>
      <c r="AZ277" s="5">
        <f t="shared" si="157"/>
        <v>0</v>
      </c>
      <c r="BA277" s="5">
        <f t="shared" si="158"/>
        <v>0</v>
      </c>
      <c r="BB277" s="5">
        <f t="shared" si="159"/>
        <v>0</v>
      </c>
      <c r="BC277" s="5">
        <f t="shared" si="160"/>
        <v>0</v>
      </c>
      <c r="BD277" s="5">
        <f t="shared" si="161"/>
        <v>0</v>
      </c>
      <c r="BE277" s="5">
        <f t="shared" si="162"/>
        <v>0</v>
      </c>
      <c r="BF277" s="5"/>
      <c r="BI277">
        <f>IF(Förbrukning!F276="",Förbrukning!E276,0)/IF(Förbrukning!$B$3=Listor!$B$5,F277,1)</f>
        <v>0</v>
      </c>
      <c r="BJ277">
        <f>Förbrukning!F276/IF(Förbrukning!$B$3=Listor!$B$5,F277,1)</f>
        <v>0</v>
      </c>
      <c r="BL277">
        <f t="shared" si="163"/>
        <v>6</v>
      </c>
      <c r="BM277">
        <f t="shared" si="168"/>
        <v>2</v>
      </c>
      <c r="BN277" s="5">
        <f>Indata!$B$7</f>
        <v>0</v>
      </c>
    </row>
    <row r="278" spans="4:66" x14ac:dyDescent="0.2">
      <c r="D278" s="4">
        <f t="shared" si="169"/>
        <v>46569</v>
      </c>
      <c r="E278" s="62">
        <f t="shared" si="164"/>
        <v>0</v>
      </c>
      <c r="F278">
        <f>24+SUMIFS(Listor!$C$22:$C$23,Listor!$B$22:$B$23,Uttag!D278)</f>
        <v>24</v>
      </c>
      <c r="G278" s="5">
        <f t="shared" si="165"/>
        <v>0</v>
      </c>
      <c r="I278" s="206">
        <f>Förbrukning!H277</f>
        <v>0</v>
      </c>
      <c r="J278" s="93"/>
      <c r="K278" s="132"/>
      <c r="L278" s="133"/>
      <c r="N278" s="5">
        <f t="shared" si="137"/>
        <v>0</v>
      </c>
      <c r="P278" s="5">
        <f>I278*SUMIFS(Priser!$L$3:$L$14,Priser!$A$3:$A$14,BL278)</f>
        <v>0</v>
      </c>
      <c r="Q278" s="5">
        <f t="shared" si="138"/>
        <v>0</v>
      </c>
      <c r="R278" s="5"/>
      <c r="U278" s="5">
        <f t="shared" si="139"/>
        <v>0</v>
      </c>
      <c r="V278" s="5">
        <f t="shared" si="136"/>
        <v>0</v>
      </c>
      <c r="W278" s="5">
        <f t="shared" si="140"/>
        <v>0</v>
      </c>
      <c r="X278" s="5">
        <f t="shared" si="166"/>
        <v>0</v>
      </c>
      <c r="Y278" s="5">
        <f>IF(X278&gt;=Priser!$N$6,Priser!$O$6,IF(X278&gt;=Priser!$N$5,Priser!$O$5,IF(X278&gt;=Priser!$N$4,Priser!$O$4,Priser!$O$3)))</f>
        <v>0</v>
      </c>
      <c r="Z278" s="5">
        <f>Y278*SUMIFS(Priser!$L$3:$L$14,Priser!$A$3:$A$14,$BL278)*V278</f>
        <v>0</v>
      </c>
      <c r="AA278" s="5">
        <f t="shared" si="167"/>
        <v>0</v>
      </c>
      <c r="AB278" s="5">
        <f>IF(AA278&gt;=Priser!$P$6,Priser!$Q$6,IF(AA278&gt;=Priser!$P$5,Priser!$Q$5,IF(AA278&gt;=Priser!$P$4,Priser!$Q$4,Priser!$Q$3)))</f>
        <v>0</v>
      </c>
      <c r="AC278" s="5">
        <f>AB278*SUMIFS(Priser!$L$3:$L$14,Priser!$A$3:$A$14,$BL278)*W278</f>
        <v>0</v>
      </c>
      <c r="AE278" s="5"/>
      <c r="AG278" s="5">
        <f t="shared" si="141"/>
        <v>0</v>
      </c>
      <c r="AH278" s="5">
        <f t="shared" si="142"/>
        <v>0</v>
      </c>
      <c r="AI278" s="5">
        <f t="shared" si="143"/>
        <v>0</v>
      </c>
      <c r="AJ278" s="5">
        <f t="shared" si="144"/>
        <v>0</v>
      </c>
      <c r="AK278" s="5">
        <f t="shared" si="145"/>
        <v>0</v>
      </c>
      <c r="AL278" s="5">
        <f t="shared" si="146"/>
        <v>0</v>
      </c>
      <c r="AM278" s="5">
        <f t="shared" si="147"/>
        <v>0</v>
      </c>
      <c r="AN278" s="5">
        <f t="shared" si="148"/>
        <v>0</v>
      </c>
      <c r="AO278" s="5">
        <f t="shared" si="149"/>
        <v>0</v>
      </c>
      <c r="AP278" s="5">
        <f t="shared" si="150"/>
        <v>0</v>
      </c>
      <c r="AQ278" s="5">
        <f t="shared" si="151"/>
        <v>0</v>
      </c>
      <c r="AR278" s="5">
        <f t="shared" si="152"/>
        <v>0</v>
      </c>
      <c r="AS278" s="5">
        <f t="shared" si="153"/>
        <v>0</v>
      </c>
      <c r="AT278" s="5">
        <f t="shared" si="154"/>
        <v>0</v>
      </c>
      <c r="AV278" s="5"/>
      <c r="AX278" s="5">
        <f t="shared" si="155"/>
        <v>0</v>
      </c>
      <c r="AY278" s="5">
        <f t="shared" si="156"/>
        <v>0</v>
      </c>
      <c r="AZ278" s="5">
        <f t="shared" si="157"/>
        <v>0</v>
      </c>
      <c r="BA278" s="5">
        <f t="shared" si="158"/>
        <v>0</v>
      </c>
      <c r="BB278" s="5">
        <f t="shared" si="159"/>
        <v>0</v>
      </c>
      <c r="BC278" s="5">
        <f t="shared" si="160"/>
        <v>0</v>
      </c>
      <c r="BD278" s="5">
        <f t="shared" si="161"/>
        <v>0</v>
      </c>
      <c r="BE278" s="5">
        <f t="shared" si="162"/>
        <v>0</v>
      </c>
      <c r="BF278" s="5"/>
      <c r="BI278">
        <f>IF(Förbrukning!F277="",Förbrukning!E277,0)/IF(Förbrukning!$B$3=Listor!$B$5,F278,1)</f>
        <v>0</v>
      </c>
      <c r="BJ278">
        <f>Förbrukning!F277/IF(Förbrukning!$B$3=Listor!$B$5,F278,1)</f>
        <v>0</v>
      </c>
      <c r="BL278">
        <f t="shared" si="163"/>
        <v>7</v>
      </c>
      <c r="BM278">
        <f t="shared" si="168"/>
        <v>3</v>
      </c>
      <c r="BN278" s="5">
        <f>Indata!$B$7</f>
        <v>0</v>
      </c>
    </row>
    <row r="279" spans="4:66" x14ac:dyDescent="0.2">
      <c r="D279" s="4">
        <f t="shared" si="169"/>
        <v>46570</v>
      </c>
      <c r="E279" s="62">
        <f t="shared" si="164"/>
        <v>0</v>
      </c>
      <c r="F279">
        <f>24+SUMIFS(Listor!$C$22:$C$23,Listor!$B$22:$B$23,Uttag!D279)</f>
        <v>24</v>
      </c>
      <c r="G279" s="5">
        <f t="shared" si="165"/>
        <v>0</v>
      </c>
      <c r="I279" s="206">
        <f>Förbrukning!H278</f>
        <v>0</v>
      </c>
      <c r="J279" s="93"/>
      <c r="K279" s="132"/>
      <c r="L279" s="133"/>
      <c r="N279" s="5">
        <f t="shared" si="137"/>
        <v>0</v>
      </c>
      <c r="P279" s="5">
        <f>I279*SUMIFS(Priser!$L$3:$L$14,Priser!$A$3:$A$14,BL279)</f>
        <v>0</v>
      </c>
      <c r="Q279" s="5">
        <f t="shared" si="138"/>
        <v>0</v>
      </c>
      <c r="R279" s="5"/>
      <c r="U279" s="5">
        <f t="shared" si="139"/>
        <v>0</v>
      </c>
      <c r="V279" s="5">
        <f t="shared" si="136"/>
        <v>0</v>
      </c>
      <c r="W279" s="5">
        <f t="shared" si="140"/>
        <v>0</v>
      </c>
      <c r="X279" s="5">
        <f t="shared" si="166"/>
        <v>0</v>
      </c>
      <c r="Y279" s="5">
        <f>IF(X279&gt;=Priser!$N$6,Priser!$O$6,IF(X279&gt;=Priser!$N$5,Priser!$O$5,IF(X279&gt;=Priser!$N$4,Priser!$O$4,Priser!$O$3)))</f>
        <v>0</v>
      </c>
      <c r="Z279" s="5">
        <f>Y279*SUMIFS(Priser!$L$3:$L$14,Priser!$A$3:$A$14,$BL279)*V279</f>
        <v>0</v>
      </c>
      <c r="AA279" s="5">
        <f t="shared" si="167"/>
        <v>0</v>
      </c>
      <c r="AB279" s="5">
        <f>IF(AA279&gt;=Priser!$P$6,Priser!$Q$6,IF(AA279&gt;=Priser!$P$5,Priser!$Q$5,IF(AA279&gt;=Priser!$P$4,Priser!$Q$4,Priser!$Q$3)))</f>
        <v>0</v>
      </c>
      <c r="AC279" s="5">
        <f>AB279*SUMIFS(Priser!$L$3:$L$14,Priser!$A$3:$A$14,$BL279)*W279</f>
        <v>0</v>
      </c>
      <c r="AE279" s="5"/>
      <c r="AG279" s="5">
        <f t="shared" si="141"/>
        <v>0</v>
      </c>
      <c r="AH279" s="5">
        <f t="shared" si="142"/>
        <v>0</v>
      </c>
      <c r="AI279" s="5">
        <f t="shared" si="143"/>
        <v>0</v>
      </c>
      <c r="AJ279" s="5">
        <f t="shared" si="144"/>
        <v>0</v>
      </c>
      <c r="AK279" s="5">
        <f t="shared" si="145"/>
        <v>0</v>
      </c>
      <c r="AL279" s="5">
        <f t="shared" si="146"/>
        <v>0</v>
      </c>
      <c r="AM279" s="5">
        <f t="shared" si="147"/>
        <v>0</v>
      </c>
      <c r="AN279" s="5">
        <f t="shared" si="148"/>
        <v>0</v>
      </c>
      <c r="AO279" s="5">
        <f t="shared" si="149"/>
        <v>0</v>
      </c>
      <c r="AP279" s="5">
        <f t="shared" si="150"/>
        <v>0</v>
      </c>
      <c r="AQ279" s="5">
        <f t="shared" si="151"/>
        <v>0</v>
      </c>
      <c r="AR279" s="5">
        <f t="shared" si="152"/>
        <v>0</v>
      </c>
      <c r="AS279" s="5">
        <f t="shared" si="153"/>
        <v>0</v>
      </c>
      <c r="AT279" s="5">
        <f t="shared" si="154"/>
        <v>0</v>
      </c>
      <c r="AV279" s="5"/>
      <c r="AX279" s="5">
        <f t="shared" si="155"/>
        <v>0</v>
      </c>
      <c r="AY279" s="5">
        <f t="shared" si="156"/>
        <v>0</v>
      </c>
      <c r="AZ279" s="5">
        <f t="shared" si="157"/>
        <v>0</v>
      </c>
      <c r="BA279" s="5">
        <f t="shared" si="158"/>
        <v>0</v>
      </c>
      <c r="BB279" s="5">
        <f t="shared" si="159"/>
        <v>0</v>
      </c>
      <c r="BC279" s="5">
        <f t="shared" si="160"/>
        <v>0</v>
      </c>
      <c r="BD279" s="5">
        <f t="shared" si="161"/>
        <v>0</v>
      </c>
      <c r="BE279" s="5">
        <f t="shared" si="162"/>
        <v>0</v>
      </c>
      <c r="BF279" s="5"/>
      <c r="BI279">
        <f>IF(Förbrukning!F278="",Förbrukning!E278,0)/IF(Förbrukning!$B$3=Listor!$B$5,F279,1)</f>
        <v>0</v>
      </c>
      <c r="BJ279">
        <f>Förbrukning!F278/IF(Förbrukning!$B$3=Listor!$B$5,F279,1)</f>
        <v>0</v>
      </c>
      <c r="BL279">
        <f t="shared" si="163"/>
        <v>7</v>
      </c>
      <c r="BM279">
        <f t="shared" si="168"/>
        <v>3</v>
      </c>
      <c r="BN279" s="5">
        <f>Indata!$B$7</f>
        <v>0</v>
      </c>
    </row>
    <row r="280" spans="4:66" x14ac:dyDescent="0.2">
      <c r="D280" s="4">
        <f t="shared" si="169"/>
        <v>46571</v>
      </c>
      <c r="E280" s="62">
        <f t="shared" si="164"/>
        <v>0</v>
      </c>
      <c r="F280">
        <f>24+SUMIFS(Listor!$C$22:$C$23,Listor!$B$22:$B$23,Uttag!D280)</f>
        <v>24</v>
      </c>
      <c r="G280" s="5">
        <f t="shared" si="165"/>
        <v>0</v>
      </c>
      <c r="I280" s="206">
        <f>Förbrukning!H279</f>
        <v>0</v>
      </c>
      <c r="J280" s="93"/>
      <c r="K280" s="132"/>
      <c r="L280" s="133"/>
      <c r="N280" s="5">
        <f t="shared" si="137"/>
        <v>0</v>
      </c>
      <c r="P280" s="5">
        <f>I280*SUMIFS(Priser!$L$3:$L$14,Priser!$A$3:$A$14,BL280)</f>
        <v>0</v>
      </c>
      <c r="Q280" s="5">
        <f t="shared" si="138"/>
        <v>0</v>
      </c>
      <c r="R280" s="5"/>
      <c r="U280" s="5">
        <f t="shared" si="139"/>
        <v>0</v>
      </c>
      <c r="V280" s="5">
        <f t="shared" si="136"/>
        <v>0</v>
      </c>
      <c r="W280" s="5">
        <f t="shared" si="140"/>
        <v>0</v>
      </c>
      <c r="X280" s="5">
        <f t="shared" si="166"/>
        <v>0</v>
      </c>
      <c r="Y280" s="5">
        <f>IF(X280&gt;=Priser!$N$6,Priser!$O$6,IF(X280&gt;=Priser!$N$5,Priser!$O$5,IF(X280&gt;=Priser!$N$4,Priser!$O$4,Priser!$O$3)))</f>
        <v>0</v>
      </c>
      <c r="Z280" s="5">
        <f>Y280*SUMIFS(Priser!$L$3:$L$14,Priser!$A$3:$A$14,$BL280)*V280</f>
        <v>0</v>
      </c>
      <c r="AA280" s="5">
        <f t="shared" si="167"/>
        <v>0</v>
      </c>
      <c r="AB280" s="5">
        <f>IF(AA280&gt;=Priser!$P$6,Priser!$Q$6,IF(AA280&gt;=Priser!$P$5,Priser!$Q$5,IF(AA280&gt;=Priser!$P$4,Priser!$Q$4,Priser!$Q$3)))</f>
        <v>0</v>
      </c>
      <c r="AC280" s="5">
        <f>AB280*SUMIFS(Priser!$L$3:$L$14,Priser!$A$3:$A$14,$BL280)*W280</f>
        <v>0</v>
      </c>
      <c r="AE280" s="5"/>
      <c r="AG280" s="5">
        <f t="shared" si="141"/>
        <v>0</v>
      </c>
      <c r="AH280" s="5">
        <f t="shared" si="142"/>
        <v>0</v>
      </c>
      <c r="AI280" s="5">
        <f t="shared" si="143"/>
        <v>0</v>
      </c>
      <c r="AJ280" s="5">
        <f t="shared" si="144"/>
        <v>0</v>
      </c>
      <c r="AK280" s="5">
        <f t="shared" si="145"/>
        <v>0</v>
      </c>
      <c r="AL280" s="5">
        <f t="shared" si="146"/>
        <v>0</v>
      </c>
      <c r="AM280" s="5">
        <f t="shared" si="147"/>
        <v>0</v>
      </c>
      <c r="AN280" s="5">
        <f t="shared" si="148"/>
        <v>0</v>
      </c>
      <c r="AO280" s="5">
        <f t="shared" si="149"/>
        <v>0</v>
      </c>
      <c r="AP280" s="5">
        <f t="shared" si="150"/>
        <v>0</v>
      </c>
      <c r="AQ280" s="5">
        <f t="shared" si="151"/>
        <v>0</v>
      </c>
      <c r="AR280" s="5">
        <f t="shared" si="152"/>
        <v>0</v>
      </c>
      <c r="AS280" s="5">
        <f t="shared" si="153"/>
        <v>0</v>
      </c>
      <c r="AT280" s="5">
        <f t="shared" si="154"/>
        <v>0</v>
      </c>
      <c r="AV280" s="5"/>
      <c r="AX280" s="5">
        <f t="shared" si="155"/>
        <v>0</v>
      </c>
      <c r="AY280" s="5">
        <f t="shared" si="156"/>
        <v>0</v>
      </c>
      <c r="AZ280" s="5">
        <f t="shared" si="157"/>
        <v>0</v>
      </c>
      <c r="BA280" s="5">
        <f t="shared" si="158"/>
        <v>0</v>
      </c>
      <c r="BB280" s="5">
        <f t="shared" si="159"/>
        <v>0</v>
      </c>
      <c r="BC280" s="5">
        <f t="shared" si="160"/>
        <v>0</v>
      </c>
      <c r="BD280" s="5">
        <f t="shared" si="161"/>
        <v>0</v>
      </c>
      <c r="BE280" s="5">
        <f t="shared" si="162"/>
        <v>0</v>
      </c>
      <c r="BF280" s="5"/>
      <c r="BI280">
        <f>IF(Förbrukning!F279="",Förbrukning!E279,0)/IF(Förbrukning!$B$3=Listor!$B$5,F280,1)</f>
        <v>0</v>
      </c>
      <c r="BJ280">
        <f>Förbrukning!F279/IF(Förbrukning!$B$3=Listor!$B$5,F280,1)</f>
        <v>0</v>
      </c>
      <c r="BL280">
        <f t="shared" si="163"/>
        <v>7</v>
      </c>
      <c r="BM280">
        <f t="shared" si="168"/>
        <v>3</v>
      </c>
      <c r="BN280" s="5">
        <f>Indata!$B$7</f>
        <v>0</v>
      </c>
    </row>
    <row r="281" spans="4:66" x14ac:dyDescent="0.2">
      <c r="D281" s="4">
        <f t="shared" si="169"/>
        <v>46572</v>
      </c>
      <c r="E281" s="62">
        <f t="shared" si="164"/>
        <v>0</v>
      </c>
      <c r="F281">
        <f>24+SUMIFS(Listor!$C$22:$C$23,Listor!$B$22:$B$23,Uttag!D281)</f>
        <v>24</v>
      </c>
      <c r="G281" s="5">
        <f t="shared" si="165"/>
        <v>0</v>
      </c>
      <c r="I281" s="206">
        <f>Förbrukning!H280</f>
        <v>0</v>
      </c>
      <c r="J281" s="93"/>
      <c r="K281" s="132"/>
      <c r="L281" s="133"/>
      <c r="N281" s="5">
        <f t="shared" si="137"/>
        <v>0</v>
      </c>
      <c r="P281" s="5">
        <f>I281*SUMIFS(Priser!$L$3:$L$14,Priser!$A$3:$A$14,BL281)</f>
        <v>0</v>
      </c>
      <c r="Q281" s="5">
        <f t="shared" si="138"/>
        <v>0</v>
      </c>
      <c r="R281" s="5"/>
      <c r="U281" s="5">
        <f t="shared" si="139"/>
        <v>0</v>
      </c>
      <c r="V281" s="5">
        <f t="shared" ref="V281:V344" si="170">U281-W281</f>
        <v>0</v>
      </c>
      <c r="W281" s="5">
        <f t="shared" si="140"/>
        <v>0</v>
      </c>
      <c r="X281" s="5">
        <f t="shared" si="166"/>
        <v>0</v>
      </c>
      <c r="Y281" s="5">
        <f>IF(X281&gt;=Priser!$N$6,Priser!$O$6,IF(X281&gt;=Priser!$N$5,Priser!$O$5,IF(X281&gt;=Priser!$N$4,Priser!$O$4,Priser!$O$3)))</f>
        <v>0</v>
      </c>
      <c r="Z281" s="5">
        <f>Y281*SUMIFS(Priser!$L$3:$L$14,Priser!$A$3:$A$14,$BL281)*V281</f>
        <v>0</v>
      </c>
      <c r="AA281" s="5">
        <f t="shared" si="167"/>
        <v>0</v>
      </c>
      <c r="AB281" s="5">
        <f>IF(AA281&gt;=Priser!$P$6,Priser!$Q$6,IF(AA281&gt;=Priser!$P$5,Priser!$Q$5,IF(AA281&gt;=Priser!$P$4,Priser!$Q$4,Priser!$Q$3)))</f>
        <v>0</v>
      </c>
      <c r="AC281" s="5">
        <f>AB281*SUMIFS(Priser!$L$3:$L$14,Priser!$A$3:$A$14,$BL281)*W281</f>
        <v>0</v>
      </c>
      <c r="AE281" s="5"/>
      <c r="AG281" s="5">
        <f t="shared" si="141"/>
        <v>0</v>
      </c>
      <c r="AH281" s="5">
        <f t="shared" si="142"/>
        <v>0</v>
      </c>
      <c r="AI281" s="5">
        <f t="shared" si="143"/>
        <v>0</v>
      </c>
      <c r="AJ281" s="5">
        <f t="shared" si="144"/>
        <v>0</v>
      </c>
      <c r="AK281" s="5">
        <f t="shared" si="145"/>
        <v>0</v>
      </c>
      <c r="AL281" s="5">
        <f t="shared" si="146"/>
        <v>0</v>
      </c>
      <c r="AM281" s="5">
        <f t="shared" si="147"/>
        <v>0</v>
      </c>
      <c r="AN281" s="5">
        <f t="shared" si="148"/>
        <v>0</v>
      </c>
      <c r="AO281" s="5">
        <f t="shared" si="149"/>
        <v>0</v>
      </c>
      <c r="AP281" s="5">
        <f t="shared" si="150"/>
        <v>0</v>
      </c>
      <c r="AQ281" s="5">
        <f t="shared" si="151"/>
        <v>0</v>
      </c>
      <c r="AR281" s="5">
        <f t="shared" si="152"/>
        <v>0</v>
      </c>
      <c r="AS281" s="5">
        <f t="shared" si="153"/>
        <v>0</v>
      </c>
      <c r="AT281" s="5">
        <f t="shared" si="154"/>
        <v>0</v>
      </c>
      <c r="AV281" s="5"/>
      <c r="AX281" s="5">
        <f t="shared" si="155"/>
        <v>0</v>
      </c>
      <c r="AY281" s="5">
        <f t="shared" si="156"/>
        <v>0</v>
      </c>
      <c r="AZ281" s="5">
        <f t="shared" si="157"/>
        <v>0</v>
      </c>
      <c r="BA281" s="5">
        <f t="shared" si="158"/>
        <v>0</v>
      </c>
      <c r="BB281" s="5">
        <f t="shared" si="159"/>
        <v>0</v>
      </c>
      <c r="BC281" s="5">
        <f t="shared" si="160"/>
        <v>0</v>
      </c>
      <c r="BD281" s="5">
        <f t="shared" si="161"/>
        <v>0</v>
      </c>
      <c r="BE281" s="5">
        <f t="shared" si="162"/>
        <v>0</v>
      </c>
      <c r="BF281" s="5"/>
      <c r="BI281">
        <f>IF(Förbrukning!F280="",Förbrukning!E280,0)/IF(Förbrukning!$B$3=Listor!$B$5,F281,1)</f>
        <v>0</v>
      </c>
      <c r="BJ281">
        <f>Förbrukning!F280/IF(Förbrukning!$B$3=Listor!$B$5,F281,1)</f>
        <v>0</v>
      </c>
      <c r="BL281">
        <f t="shared" si="163"/>
        <v>7</v>
      </c>
      <c r="BM281">
        <f t="shared" si="168"/>
        <v>3</v>
      </c>
      <c r="BN281" s="5">
        <f>Indata!$B$7</f>
        <v>0</v>
      </c>
    </row>
    <row r="282" spans="4:66" x14ac:dyDescent="0.2">
      <c r="D282" s="4">
        <f t="shared" si="169"/>
        <v>46573</v>
      </c>
      <c r="E282" s="62">
        <f t="shared" si="164"/>
        <v>0</v>
      </c>
      <c r="F282">
        <f>24+SUMIFS(Listor!$C$22:$C$23,Listor!$B$22:$B$23,Uttag!D282)</f>
        <v>24</v>
      </c>
      <c r="G282" s="5">
        <f t="shared" si="165"/>
        <v>0</v>
      </c>
      <c r="I282" s="206">
        <f>Förbrukning!H281</f>
        <v>0</v>
      </c>
      <c r="J282" s="93"/>
      <c r="K282" s="132"/>
      <c r="L282" s="133"/>
      <c r="N282" s="5">
        <f t="shared" si="137"/>
        <v>0</v>
      </c>
      <c r="P282" s="5">
        <f>I282*SUMIFS(Priser!$L$3:$L$14,Priser!$A$3:$A$14,BL282)</f>
        <v>0</v>
      </c>
      <c r="Q282" s="5">
        <f t="shared" si="138"/>
        <v>0</v>
      </c>
      <c r="R282" s="5"/>
      <c r="U282" s="5">
        <f t="shared" si="139"/>
        <v>0</v>
      </c>
      <c r="V282" s="5">
        <f t="shared" si="170"/>
        <v>0</v>
      </c>
      <c r="W282" s="5">
        <f t="shared" si="140"/>
        <v>0</v>
      </c>
      <c r="X282" s="5">
        <f t="shared" si="166"/>
        <v>0</v>
      </c>
      <c r="Y282" s="5">
        <f>IF(X282&gt;=Priser!$N$6,Priser!$O$6,IF(X282&gt;=Priser!$N$5,Priser!$O$5,IF(X282&gt;=Priser!$N$4,Priser!$O$4,Priser!$O$3)))</f>
        <v>0</v>
      </c>
      <c r="Z282" s="5">
        <f>Y282*SUMIFS(Priser!$L$3:$L$14,Priser!$A$3:$A$14,$BL282)*V282</f>
        <v>0</v>
      </c>
      <c r="AA282" s="5">
        <f t="shared" si="167"/>
        <v>0</v>
      </c>
      <c r="AB282" s="5">
        <f>IF(AA282&gt;=Priser!$P$6,Priser!$Q$6,IF(AA282&gt;=Priser!$P$5,Priser!$Q$5,IF(AA282&gt;=Priser!$P$4,Priser!$Q$4,Priser!$Q$3)))</f>
        <v>0</v>
      </c>
      <c r="AC282" s="5">
        <f>AB282*SUMIFS(Priser!$L$3:$L$14,Priser!$A$3:$A$14,$BL282)*W282</f>
        <v>0</v>
      </c>
      <c r="AE282" s="5"/>
      <c r="AG282" s="5">
        <f t="shared" si="141"/>
        <v>0</v>
      </c>
      <c r="AH282" s="5">
        <f t="shared" si="142"/>
        <v>0</v>
      </c>
      <c r="AI282" s="5">
        <f t="shared" si="143"/>
        <v>0</v>
      </c>
      <c r="AJ282" s="5">
        <f t="shared" si="144"/>
        <v>0</v>
      </c>
      <c r="AK282" s="5">
        <f t="shared" si="145"/>
        <v>0</v>
      </c>
      <c r="AL282" s="5">
        <f t="shared" si="146"/>
        <v>0</v>
      </c>
      <c r="AM282" s="5">
        <f t="shared" si="147"/>
        <v>0</v>
      </c>
      <c r="AN282" s="5">
        <f t="shared" si="148"/>
        <v>0</v>
      </c>
      <c r="AO282" s="5">
        <f t="shared" si="149"/>
        <v>0</v>
      </c>
      <c r="AP282" s="5">
        <f t="shared" si="150"/>
        <v>0</v>
      </c>
      <c r="AQ282" s="5">
        <f t="shared" si="151"/>
        <v>0</v>
      </c>
      <c r="AR282" s="5">
        <f t="shared" si="152"/>
        <v>0</v>
      </c>
      <c r="AS282" s="5">
        <f t="shared" si="153"/>
        <v>0</v>
      </c>
      <c r="AT282" s="5">
        <f t="shared" si="154"/>
        <v>0</v>
      </c>
      <c r="AV282" s="5"/>
      <c r="AX282" s="5">
        <f t="shared" si="155"/>
        <v>0</v>
      </c>
      <c r="AY282" s="5">
        <f t="shared" si="156"/>
        <v>0</v>
      </c>
      <c r="AZ282" s="5">
        <f t="shared" si="157"/>
        <v>0</v>
      </c>
      <c r="BA282" s="5">
        <f t="shared" si="158"/>
        <v>0</v>
      </c>
      <c r="BB282" s="5">
        <f t="shared" si="159"/>
        <v>0</v>
      </c>
      <c r="BC282" s="5">
        <f t="shared" si="160"/>
        <v>0</v>
      </c>
      <c r="BD282" s="5">
        <f t="shared" si="161"/>
        <v>0</v>
      </c>
      <c r="BE282" s="5">
        <f t="shared" si="162"/>
        <v>0</v>
      </c>
      <c r="BF282" s="5"/>
      <c r="BI282">
        <f>IF(Förbrukning!F281="",Förbrukning!E281,0)/IF(Förbrukning!$B$3=Listor!$B$5,F282,1)</f>
        <v>0</v>
      </c>
      <c r="BJ282">
        <f>Förbrukning!F281/IF(Förbrukning!$B$3=Listor!$B$5,F282,1)</f>
        <v>0</v>
      </c>
      <c r="BL282">
        <f t="shared" si="163"/>
        <v>7</v>
      </c>
      <c r="BM282">
        <f t="shared" si="168"/>
        <v>3</v>
      </c>
      <c r="BN282" s="5">
        <f>Indata!$B$7</f>
        <v>0</v>
      </c>
    </row>
    <row r="283" spans="4:66" x14ac:dyDescent="0.2">
      <c r="D283" s="4">
        <f t="shared" si="169"/>
        <v>46574</v>
      </c>
      <c r="E283" s="62">
        <f t="shared" si="164"/>
        <v>0</v>
      </c>
      <c r="F283">
        <f>24+SUMIFS(Listor!$C$22:$C$23,Listor!$B$22:$B$23,Uttag!D283)</f>
        <v>24</v>
      </c>
      <c r="G283" s="5">
        <f t="shared" si="165"/>
        <v>0</v>
      </c>
      <c r="I283" s="206">
        <f>Förbrukning!H282</f>
        <v>0</v>
      </c>
      <c r="J283" s="93"/>
      <c r="K283" s="132"/>
      <c r="L283" s="133"/>
      <c r="N283" s="5">
        <f t="shared" si="137"/>
        <v>0</v>
      </c>
      <c r="P283" s="5">
        <f>I283*SUMIFS(Priser!$L$3:$L$14,Priser!$A$3:$A$14,BL283)</f>
        <v>0</v>
      </c>
      <c r="Q283" s="5">
        <f t="shared" si="138"/>
        <v>0</v>
      </c>
      <c r="R283" s="5"/>
      <c r="U283" s="5">
        <f t="shared" si="139"/>
        <v>0</v>
      </c>
      <c r="V283" s="5">
        <f t="shared" si="170"/>
        <v>0</v>
      </c>
      <c r="W283" s="5">
        <f t="shared" si="140"/>
        <v>0</v>
      </c>
      <c r="X283" s="5">
        <f t="shared" si="166"/>
        <v>0</v>
      </c>
      <c r="Y283" s="5">
        <f>IF(X283&gt;=Priser!$N$6,Priser!$O$6,IF(X283&gt;=Priser!$N$5,Priser!$O$5,IF(X283&gt;=Priser!$N$4,Priser!$O$4,Priser!$O$3)))</f>
        <v>0</v>
      </c>
      <c r="Z283" s="5">
        <f>Y283*SUMIFS(Priser!$L$3:$L$14,Priser!$A$3:$A$14,$BL283)*V283</f>
        <v>0</v>
      </c>
      <c r="AA283" s="5">
        <f t="shared" si="167"/>
        <v>0</v>
      </c>
      <c r="AB283" s="5">
        <f>IF(AA283&gt;=Priser!$P$6,Priser!$Q$6,IF(AA283&gt;=Priser!$P$5,Priser!$Q$5,IF(AA283&gt;=Priser!$P$4,Priser!$Q$4,Priser!$Q$3)))</f>
        <v>0</v>
      </c>
      <c r="AC283" s="5">
        <f>AB283*SUMIFS(Priser!$L$3:$L$14,Priser!$A$3:$A$14,$BL283)*W283</f>
        <v>0</v>
      </c>
      <c r="AE283" s="5"/>
      <c r="AG283" s="5">
        <f t="shared" si="141"/>
        <v>0</v>
      </c>
      <c r="AH283" s="5">
        <f t="shared" si="142"/>
        <v>0</v>
      </c>
      <c r="AI283" s="5">
        <f t="shared" si="143"/>
        <v>0</v>
      </c>
      <c r="AJ283" s="5">
        <f t="shared" si="144"/>
        <v>0</v>
      </c>
      <c r="AK283" s="5">
        <f t="shared" si="145"/>
        <v>0</v>
      </c>
      <c r="AL283" s="5">
        <f t="shared" si="146"/>
        <v>0</v>
      </c>
      <c r="AM283" s="5">
        <f t="shared" si="147"/>
        <v>0</v>
      </c>
      <c r="AN283" s="5">
        <f t="shared" si="148"/>
        <v>0</v>
      </c>
      <c r="AO283" s="5">
        <f t="shared" si="149"/>
        <v>0</v>
      </c>
      <c r="AP283" s="5">
        <f t="shared" si="150"/>
        <v>0</v>
      </c>
      <c r="AQ283" s="5">
        <f t="shared" si="151"/>
        <v>0</v>
      </c>
      <c r="AR283" s="5">
        <f t="shared" si="152"/>
        <v>0</v>
      </c>
      <c r="AS283" s="5">
        <f t="shared" si="153"/>
        <v>0</v>
      </c>
      <c r="AT283" s="5">
        <f t="shared" si="154"/>
        <v>0</v>
      </c>
      <c r="AV283" s="5"/>
      <c r="AX283" s="5">
        <f t="shared" si="155"/>
        <v>0</v>
      </c>
      <c r="AY283" s="5">
        <f t="shared" si="156"/>
        <v>0</v>
      </c>
      <c r="AZ283" s="5">
        <f t="shared" si="157"/>
        <v>0</v>
      </c>
      <c r="BA283" s="5">
        <f t="shared" si="158"/>
        <v>0</v>
      </c>
      <c r="BB283" s="5">
        <f t="shared" si="159"/>
        <v>0</v>
      </c>
      <c r="BC283" s="5">
        <f t="shared" si="160"/>
        <v>0</v>
      </c>
      <c r="BD283" s="5">
        <f t="shared" si="161"/>
        <v>0</v>
      </c>
      <c r="BE283" s="5">
        <f t="shared" si="162"/>
        <v>0</v>
      </c>
      <c r="BF283" s="5"/>
      <c r="BI283">
        <f>IF(Förbrukning!F282="",Förbrukning!E282,0)/IF(Förbrukning!$B$3=Listor!$B$5,F283,1)</f>
        <v>0</v>
      </c>
      <c r="BJ283">
        <f>Förbrukning!F282/IF(Förbrukning!$B$3=Listor!$B$5,F283,1)</f>
        <v>0</v>
      </c>
      <c r="BL283">
        <f t="shared" si="163"/>
        <v>7</v>
      </c>
      <c r="BM283">
        <f t="shared" si="168"/>
        <v>3</v>
      </c>
      <c r="BN283" s="5">
        <f>Indata!$B$7</f>
        <v>0</v>
      </c>
    </row>
    <row r="284" spans="4:66" x14ac:dyDescent="0.2">
      <c r="D284" s="4">
        <f t="shared" si="169"/>
        <v>46575</v>
      </c>
      <c r="E284" s="62">
        <f t="shared" si="164"/>
        <v>0</v>
      </c>
      <c r="F284">
        <f>24+SUMIFS(Listor!$C$22:$C$23,Listor!$B$22:$B$23,Uttag!D284)</f>
        <v>24</v>
      </c>
      <c r="G284" s="5">
        <f t="shared" si="165"/>
        <v>0</v>
      </c>
      <c r="I284" s="206">
        <f>Förbrukning!H283</f>
        <v>0</v>
      </c>
      <c r="J284" s="93"/>
      <c r="K284" s="132"/>
      <c r="L284" s="133"/>
      <c r="N284" s="5">
        <f t="shared" si="137"/>
        <v>0</v>
      </c>
      <c r="P284" s="5">
        <f>I284*SUMIFS(Priser!$L$3:$L$14,Priser!$A$3:$A$14,BL284)</f>
        <v>0</v>
      </c>
      <c r="Q284" s="5">
        <f t="shared" si="138"/>
        <v>0</v>
      </c>
      <c r="R284" s="5"/>
      <c r="U284" s="5">
        <f t="shared" si="139"/>
        <v>0</v>
      </c>
      <c r="V284" s="5">
        <f t="shared" si="170"/>
        <v>0</v>
      </c>
      <c r="W284" s="5">
        <f t="shared" si="140"/>
        <v>0</v>
      </c>
      <c r="X284" s="5">
        <f t="shared" si="166"/>
        <v>0</v>
      </c>
      <c r="Y284" s="5">
        <f>IF(X284&gt;=Priser!$N$6,Priser!$O$6,IF(X284&gt;=Priser!$N$5,Priser!$O$5,IF(X284&gt;=Priser!$N$4,Priser!$O$4,Priser!$O$3)))</f>
        <v>0</v>
      </c>
      <c r="Z284" s="5">
        <f>Y284*SUMIFS(Priser!$L$3:$L$14,Priser!$A$3:$A$14,$BL284)*V284</f>
        <v>0</v>
      </c>
      <c r="AA284" s="5">
        <f t="shared" si="167"/>
        <v>0</v>
      </c>
      <c r="AB284" s="5">
        <f>IF(AA284&gt;=Priser!$P$6,Priser!$Q$6,IF(AA284&gt;=Priser!$P$5,Priser!$Q$5,IF(AA284&gt;=Priser!$P$4,Priser!$Q$4,Priser!$Q$3)))</f>
        <v>0</v>
      </c>
      <c r="AC284" s="5">
        <f>AB284*SUMIFS(Priser!$L$3:$L$14,Priser!$A$3:$A$14,$BL284)*W284</f>
        <v>0</v>
      </c>
      <c r="AE284" s="5"/>
      <c r="AG284" s="5">
        <f t="shared" si="141"/>
        <v>0</v>
      </c>
      <c r="AH284" s="5">
        <f t="shared" si="142"/>
        <v>0</v>
      </c>
      <c r="AI284" s="5">
        <f t="shared" si="143"/>
        <v>0</v>
      </c>
      <c r="AJ284" s="5">
        <f t="shared" si="144"/>
        <v>0</v>
      </c>
      <c r="AK284" s="5">
        <f t="shared" si="145"/>
        <v>0</v>
      </c>
      <c r="AL284" s="5">
        <f t="shared" si="146"/>
        <v>0</v>
      </c>
      <c r="AM284" s="5">
        <f t="shared" si="147"/>
        <v>0</v>
      </c>
      <c r="AN284" s="5">
        <f t="shared" si="148"/>
        <v>0</v>
      </c>
      <c r="AO284" s="5">
        <f t="shared" si="149"/>
        <v>0</v>
      </c>
      <c r="AP284" s="5">
        <f t="shared" si="150"/>
        <v>0</v>
      </c>
      <c r="AQ284" s="5">
        <f t="shared" si="151"/>
        <v>0</v>
      </c>
      <c r="AR284" s="5">
        <f t="shared" si="152"/>
        <v>0</v>
      </c>
      <c r="AS284" s="5">
        <f t="shared" si="153"/>
        <v>0</v>
      </c>
      <c r="AT284" s="5">
        <f t="shared" si="154"/>
        <v>0</v>
      </c>
      <c r="AV284" s="5"/>
      <c r="AX284" s="5">
        <f t="shared" si="155"/>
        <v>0</v>
      </c>
      <c r="AY284" s="5">
        <f t="shared" si="156"/>
        <v>0</v>
      </c>
      <c r="AZ284" s="5">
        <f t="shared" si="157"/>
        <v>0</v>
      </c>
      <c r="BA284" s="5">
        <f t="shared" si="158"/>
        <v>0</v>
      </c>
      <c r="BB284" s="5">
        <f t="shared" si="159"/>
        <v>0</v>
      </c>
      <c r="BC284" s="5">
        <f t="shared" si="160"/>
        <v>0</v>
      </c>
      <c r="BD284" s="5">
        <f t="shared" si="161"/>
        <v>0</v>
      </c>
      <c r="BE284" s="5">
        <f t="shared" si="162"/>
        <v>0</v>
      </c>
      <c r="BF284" s="5"/>
      <c r="BI284">
        <f>IF(Förbrukning!F283="",Förbrukning!E283,0)/IF(Förbrukning!$B$3=Listor!$B$5,F284,1)</f>
        <v>0</v>
      </c>
      <c r="BJ284">
        <f>Förbrukning!F283/IF(Förbrukning!$B$3=Listor!$B$5,F284,1)</f>
        <v>0</v>
      </c>
      <c r="BL284">
        <f t="shared" si="163"/>
        <v>7</v>
      </c>
      <c r="BM284">
        <f t="shared" si="168"/>
        <v>3</v>
      </c>
      <c r="BN284" s="5">
        <f>Indata!$B$7</f>
        <v>0</v>
      </c>
    </row>
    <row r="285" spans="4:66" x14ac:dyDescent="0.2">
      <c r="D285" s="4">
        <f t="shared" si="169"/>
        <v>46576</v>
      </c>
      <c r="E285" s="62">
        <f t="shared" si="164"/>
        <v>0</v>
      </c>
      <c r="F285">
        <f>24+SUMIFS(Listor!$C$22:$C$23,Listor!$B$22:$B$23,Uttag!D285)</f>
        <v>24</v>
      </c>
      <c r="G285" s="5">
        <f t="shared" si="165"/>
        <v>0</v>
      </c>
      <c r="I285" s="206">
        <f>Förbrukning!H284</f>
        <v>0</v>
      </c>
      <c r="J285" s="93"/>
      <c r="K285" s="132"/>
      <c r="L285" s="133"/>
      <c r="N285" s="5">
        <f t="shared" si="137"/>
        <v>0</v>
      </c>
      <c r="P285" s="5">
        <f>I285*SUMIFS(Priser!$L$3:$L$14,Priser!$A$3:$A$14,BL285)</f>
        <v>0</v>
      </c>
      <c r="Q285" s="5">
        <f t="shared" si="138"/>
        <v>0</v>
      </c>
      <c r="R285" s="5"/>
      <c r="U285" s="5">
        <f t="shared" si="139"/>
        <v>0</v>
      </c>
      <c r="V285" s="5">
        <f t="shared" si="170"/>
        <v>0</v>
      </c>
      <c r="W285" s="5">
        <f t="shared" si="140"/>
        <v>0</v>
      </c>
      <c r="X285" s="5">
        <f t="shared" si="166"/>
        <v>0</v>
      </c>
      <c r="Y285" s="5">
        <f>IF(X285&gt;=Priser!$N$6,Priser!$O$6,IF(X285&gt;=Priser!$N$5,Priser!$O$5,IF(X285&gt;=Priser!$N$4,Priser!$O$4,Priser!$O$3)))</f>
        <v>0</v>
      </c>
      <c r="Z285" s="5">
        <f>Y285*SUMIFS(Priser!$L$3:$L$14,Priser!$A$3:$A$14,$BL285)*V285</f>
        <v>0</v>
      </c>
      <c r="AA285" s="5">
        <f t="shared" si="167"/>
        <v>0</v>
      </c>
      <c r="AB285" s="5">
        <f>IF(AA285&gt;=Priser!$P$6,Priser!$Q$6,IF(AA285&gt;=Priser!$P$5,Priser!$Q$5,IF(AA285&gt;=Priser!$P$4,Priser!$Q$4,Priser!$Q$3)))</f>
        <v>0</v>
      </c>
      <c r="AC285" s="5">
        <f>AB285*SUMIFS(Priser!$L$3:$L$14,Priser!$A$3:$A$14,$BL285)*W285</f>
        <v>0</v>
      </c>
      <c r="AE285" s="5"/>
      <c r="AG285" s="5">
        <f t="shared" si="141"/>
        <v>0</v>
      </c>
      <c r="AH285" s="5">
        <f t="shared" si="142"/>
        <v>0</v>
      </c>
      <c r="AI285" s="5">
        <f t="shared" si="143"/>
        <v>0</v>
      </c>
      <c r="AJ285" s="5">
        <f t="shared" si="144"/>
        <v>0</v>
      </c>
      <c r="AK285" s="5">
        <f t="shared" si="145"/>
        <v>0</v>
      </c>
      <c r="AL285" s="5">
        <f t="shared" si="146"/>
        <v>0</v>
      </c>
      <c r="AM285" s="5">
        <f t="shared" si="147"/>
        <v>0</v>
      </c>
      <c r="AN285" s="5">
        <f t="shared" si="148"/>
        <v>0</v>
      </c>
      <c r="AO285" s="5">
        <f t="shared" si="149"/>
        <v>0</v>
      </c>
      <c r="AP285" s="5">
        <f t="shared" si="150"/>
        <v>0</v>
      </c>
      <c r="AQ285" s="5">
        <f t="shared" si="151"/>
        <v>0</v>
      </c>
      <c r="AR285" s="5">
        <f t="shared" si="152"/>
        <v>0</v>
      </c>
      <c r="AS285" s="5">
        <f t="shared" si="153"/>
        <v>0</v>
      </c>
      <c r="AT285" s="5">
        <f t="shared" si="154"/>
        <v>0</v>
      </c>
      <c r="AV285" s="5"/>
      <c r="AX285" s="5">
        <f t="shared" si="155"/>
        <v>0</v>
      </c>
      <c r="AY285" s="5">
        <f t="shared" si="156"/>
        <v>0</v>
      </c>
      <c r="AZ285" s="5">
        <f t="shared" si="157"/>
        <v>0</v>
      </c>
      <c r="BA285" s="5">
        <f t="shared" si="158"/>
        <v>0</v>
      </c>
      <c r="BB285" s="5">
        <f t="shared" si="159"/>
        <v>0</v>
      </c>
      <c r="BC285" s="5">
        <f t="shared" si="160"/>
        <v>0</v>
      </c>
      <c r="BD285" s="5">
        <f t="shared" si="161"/>
        <v>0</v>
      </c>
      <c r="BE285" s="5">
        <f t="shared" si="162"/>
        <v>0</v>
      </c>
      <c r="BF285" s="5"/>
      <c r="BI285">
        <f>IF(Förbrukning!F284="",Förbrukning!E284,0)/IF(Förbrukning!$B$3=Listor!$B$5,F285,1)</f>
        <v>0</v>
      </c>
      <c r="BJ285">
        <f>Förbrukning!F284/IF(Förbrukning!$B$3=Listor!$B$5,F285,1)</f>
        <v>0</v>
      </c>
      <c r="BL285">
        <f t="shared" si="163"/>
        <v>7</v>
      </c>
      <c r="BM285">
        <f t="shared" si="168"/>
        <v>3</v>
      </c>
      <c r="BN285" s="5">
        <f>Indata!$B$7</f>
        <v>0</v>
      </c>
    </row>
    <row r="286" spans="4:66" x14ac:dyDescent="0.2">
      <c r="D286" s="4">
        <f t="shared" si="169"/>
        <v>46577</v>
      </c>
      <c r="E286" s="62">
        <f t="shared" si="164"/>
        <v>0</v>
      </c>
      <c r="F286">
        <f>24+SUMIFS(Listor!$C$22:$C$23,Listor!$B$22:$B$23,Uttag!D286)</f>
        <v>24</v>
      </c>
      <c r="G286" s="5">
        <f t="shared" si="165"/>
        <v>0</v>
      </c>
      <c r="I286" s="206">
        <f>Förbrukning!H285</f>
        <v>0</v>
      </c>
      <c r="J286" s="93"/>
      <c r="K286" s="132"/>
      <c r="L286" s="133"/>
      <c r="N286" s="5">
        <f t="shared" si="137"/>
        <v>0</v>
      </c>
      <c r="P286" s="5">
        <f>I286*SUMIFS(Priser!$L$3:$L$14,Priser!$A$3:$A$14,BL286)</f>
        <v>0</v>
      </c>
      <c r="Q286" s="5">
        <f t="shared" si="138"/>
        <v>0</v>
      </c>
      <c r="R286" s="5"/>
      <c r="U286" s="5">
        <f t="shared" si="139"/>
        <v>0</v>
      </c>
      <c r="V286" s="5">
        <f t="shared" si="170"/>
        <v>0</v>
      </c>
      <c r="W286" s="5">
        <f t="shared" si="140"/>
        <v>0</v>
      </c>
      <c r="X286" s="5">
        <f t="shared" si="166"/>
        <v>0</v>
      </c>
      <c r="Y286" s="5">
        <f>IF(X286&gt;=Priser!$N$6,Priser!$O$6,IF(X286&gt;=Priser!$N$5,Priser!$O$5,IF(X286&gt;=Priser!$N$4,Priser!$O$4,Priser!$O$3)))</f>
        <v>0</v>
      </c>
      <c r="Z286" s="5">
        <f>Y286*SUMIFS(Priser!$L$3:$L$14,Priser!$A$3:$A$14,$BL286)*V286</f>
        <v>0</v>
      </c>
      <c r="AA286" s="5">
        <f t="shared" si="167"/>
        <v>0</v>
      </c>
      <c r="AB286" s="5">
        <f>IF(AA286&gt;=Priser!$P$6,Priser!$Q$6,IF(AA286&gt;=Priser!$P$5,Priser!$Q$5,IF(AA286&gt;=Priser!$P$4,Priser!$Q$4,Priser!$Q$3)))</f>
        <v>0</v>
      </c>
      <c r="AC286" s="5">
        <f>AB286*SUMIFS(Priser!$L$3:$L$14,Priser!$A$3:$A$14,$BL286)*W286</f>
        <v>0</v>
      </c>
      <c r="AE286" s="5"/>
      <c r="AG286" s="5">
        <f t="shared" si="141"/>
        <v>0</v>
      </c>
      <c r="AH286" s="5">
        <f t="shared" si="142"/>
        <v>0</v>
      </c>
      <c r="AI286" s="5">
        <f t="shared" si="143"/>
        <v>0</v>
      </c>
      <c r="AJ286" s="5">
        <f t="shared" si="144"/>
        <v>0</v>
      </c>
      <c r="AK286" s="5">
        <f t="shared" si="145"/>
        <v>0</v>
      </c>
      <c r="AL286" s="5">
        <f t="shared" si="146"/>
        <v>0</v>
      </c>
      <c r="AM286" s="5">
        <f t="shared" si="147"/>
        <v>0</v>
      </c>
      <c r="AN286" s="5">
        <f t="shared" si="148"/>
        <v>0</v>
      </c>
      <c r="AO286" s="5">
        <f t="shared" si="149"/>
        <v>0</v>
      </c>
      <c r="AP286" s="5">
        <f t="shared" si="150"/>
        <v>0</v>
      </c>
      <c r="AQ286" s="5">
        <f t="shared" si="151"/>
        <v>0</v>
      </c>
      <c r="AR286" s="5">
        <f t="shared" si="152"/>
        <v>0</v>
      </c>
      <c r="AS286" s="5">
        <f t="shared" si="153"/>
        <v>0</v>
      </c>
      <c r="AT286" s="5">
        <f t="shared" si="154"/>
        <v>0</v>
      </c>
      <c r="AV286" s="5"/>
      <c r="AX286" s="5">
        <f t="shared" si="155"/>
        <v>0</v>
      </c>
      <c r="AY286" s="5">
        <f t="shared" si="156"/>
        <v>0</v>
      </c>
      <c r="AZ286" s="5">
        <f t="shared" si="157"/>
        <v>0</v>
      </c>
      <c r="BA286" s="5">
        <f t="shared" si="158"/>
        <v>0</v>
      </c>
      <c r="BB286" s="5">
        <f t="shared" si="159"/>
        <v>0</v>
      </c>
      <c r="BC286" s="5">
        <f t="shared" si="160"/>
        <v>0</v>
      </c>
      <c r="BD286" s="5">
        <f t="shared" si="161"/>
        <v>0</v>
      </c>
      <c r="BE286" s="5">
        <f t="shared" si="162"/>
        <v>0</v>
      </c>
      <c r="BF286" s="5"/>
      <c r="BI286">
        <f>IF(Förbrukning!F285="",Förbrukning!E285,0)/IF(Förbrukning!$B$3=Listor!$B$5,F286,1)</f>
        <v>0</v>
      </c>
      <c r="BJ286">
        <f>Förbrukning!F285/IF(Förbrukning!$B$3=Listor!$B$5,F286,1)</f>
        <v>0</v>
      </c>
      <c r="BL286">
        <f t="shared" si="163"/>
        <v>7</v>
      </c>
      <c r="BM286">
        <f t="shared" si="168"/>
        <v>3</v>
      </c>
      <c r="BN286" s="5">
        <f>Indata!$B$7</f>
        <v>0</v>
      </c>
    </row>
    <row r="287" spans="4:66" x14ac:dyDescent="0.2">
      <c r="D287" s="4">
        <f t="shared" si="169"/>
        <v>46578</v>
      </c>
      <c r="E287" s="62">
        <f t="shared" si="164"/>
        <v>0</v>
      </c>
      <c r="F287">
        <f>24+SUMIFS(Listor!$C$22:$C$23,Listor!$B$22:$B$23,Uttag!D287)</f>
        <v>24</v>
      </c>
      <c r="G287" s="5">
        <f t="shared" si="165"/>
        <v>0</v>
      </c>
      <c r="I287" s="206">
        <f>Förbrukning!H286</f>
        <v>0</v>
      </c>
      <c r="J287" s="93"/>
      <c r="K287" s="132"/>
      <c r="L287" s="133"/>
      <c r="N287" s="5">
        <f t="shared" si="137"/>
        <v>0</v>
      </c>
      <c r="P287" s="5">
        <f>I287*SUMIFS(Priser!$L$3:$L$14,Priser!$A$3:$A$14,BL287)</f>
        <v>0</v>
      </c>
      <c r="Q287" s="5">
        <f t="shared" si="138"/>
        <v>0</v>
      </c>
      <c r="R287" s="5"/>
      <c r="U287" s="5">
        <f t="shared" si="139"/>
        <v>0</v>
      </c>
      <c r="V287" s="5">
        <f t="shared" si="170"/>
        <v>0</v>
      </c>
      <c r="W287" s="5">
        <f t="shared" si="140"/>
        <v>0</v>
      </c>
      <c r="X287" s="5">
        <f t="shared" si="166"/>
        <v>0</v>
      </c>
      <c r="Y287" s="5">
        <f>IF(X287&gt;=Priser!$N$6,Priser!$O$6,IF(X287&gt;=Priser!$N$5,Priser!$O$5,IF(X287&gt;=Priser!$N$4,Priser!$O$4,Priser!$O$3)))</f>
        <v>0</v>
      </c>
      <c r="Z287" s="5">
        <f>Y287*SUMIFS(Priser!$L$3:$L$14,Priser!$A$3:$A$14,$BL287)*V287</f>
        <v>0</v>
      </c>
      <c r="AA287" s="5">
        <f t="shared" si="167"/>
        <v>0</v>
      </c>
      <c r="AB287" s="5">
        <f>IF(AA287&gt;=Priser!$P$6,Priser!$Q$6,IF(AA287&gt;=Priser!$P$5,Priser!$Q$5,IF(AA287&gt;=Priser!$P$4,Priser!$Q$4,Priser!$Q$3)))</f>
        <v>0</v>
      </c>
      <c r="AC287" s="5">
        <f>AB287*SUMIFS(Priser!$L$3:$L$14,Priser!$A$3:$A$14,$BL287)*W287</f>
        <v>0</v>
      </c>
      <c r="AE287" s="5"/>
      <c r="AG287" s="5">
        <f t="shared" si="141"/>
        <v>0</v>
      </c>
      <c r="AH287" s="5">
        <f t="shared" si="142"/>
        <v>0</v>
      </c>
      <c r="AI287" s="5">
        <f t="shared" si="143"/>
        <v>0</v>
      </c>
      <c r="AJ287" s="5">
        <f t="shared" si="144"/>
        <v>0</v>
      </c>
      <c r="AK287" s="5">
        <f t="shared" si="145"/>
        <v>0</v>
      </c>
      <c r="AL287" s="5">
        <f t="shared" si="146"/>
        <v>0</v>
      </c>
      <c r="AM287" s="5">
        <f t="shared" si="147"/>
        <v>0</v>
      </c>
      <c r="AN287" s="5">
        <f t="shared" si="148"/>
        <v>0</v>
      </c>
      <c r="AO287" s="5">
        <f t="shared" si="149"/>
        <v>0</v>
      </c>
      <c r="AP287" s="5">
        <f t="shared" si="150"/>
        <v>0</v>
      </c>
      <c r="AQ287" s="5">
        <f t="shared" si="151"/>
        <v>0</v>
      </c>
      <c r="AR287" s="5">
        <f t="shared" si="152"/>
        <v>0</v>
      </c>
      <c r="AS287" s="5">
        <f t="shared" si="153"/>
        <v>0</v>
      </c>
      <c r="AT287" s="5">
        <f t="shared" si="154"/>
        <v>0</v>
      </c>
      <c r="AV287" s="5"/>
      <c r="AX287" s="5">
        <f t="shared" si="155"/>
        <v>0</v>
      </c>
      <c r="AY287" s="5">
        <f t="shared" si="156"/>
        <v>0</v>
      </c>
      <c r="AZ287" s="5">
        <f t="shared" si="157"/>
        <v>0</v>
      </c>
      <c r="BA287" s="5">
        <f t="shared" si="158"/>
        <v>0</v>
      </c>
      <c r="BB287" s="5">
        <f t="shared" si="159"/>
        <v>0</v>
      </c>
      <c r="BC287" s="5">
        <f t="shared" si="160"/>
        <v>0</v>
      </c>
      <c r="BD287" s="5">
        <f t="shared" si="161"/>
        <v>0</v>
      </c>
      <c r="BE287" s="5">
        <f t="shared" si="162"/>
        <v>0</v>
      </c>
      <c r="BF287" s="5"/>
      <c r="BI287">
        <f>IF(Förbrukning!F286="",Förbrukning!E286,0)/IF(Förbrukning!$B$3=Listor!$B$5,F287,1)</f>
        <v>0</v>
      </c>
      <c r="BJ287">
        <f>Förbrukning!F286/IF(Förbrukning!$B$3=Listor!$B$5,F287,1)</f>
        <v>0</v>
      </c>
      <c r="BL287">
        <f t="shared" si="163"/>
        <v>7</v>
      </c>
      <c r="BM287">
        <f t="shared" si="168"/>
        <v>3</v>
      </c>
      <c r="BN287" s="5">
        <f>Indata!$B$7</f>
        <v>0</v>
      </c>
    </row>
    <row r="288" spans="4:66" x14ac:dyDescent="0.2">
      <c r="D288" s="4">
        <f t="shared" si="169"/>
        <v>46579</v>
      </c>
      <c r="E288" s="62">
        <f t="shared" si="164"/>
        <v>0</v>
      </c>
      <c r="F288">
        <f>24+SUMIFS(Listor!$C$22:$C$23,Listor!$B$22:$B$23,Uttag!D288)</f>
        <v>24</v>
      </c>
      <c r="G288" s="5">
        <f t="shared" si="165"/>
        <v>0</v>
      </c>
      <c r="I288" s="206">
        <f>Förbrukning!H287</f>
        <v>0</v>
      </c>
      <c r="J288" s="93"/>
      <c r="K288" s="132"/>
      <c r="L288" s="133"/>
      <c r="N288" s="5">
        <f t="shared" si="137"/>
        <v>0</v>
      </c>
      <c r="P288" s="5">
        <f>I288*SUMIFS(Priser!$L$3:$L$14,Priser!$A$3:$A$14,BL288)</f>
        <v>0</v>
      </c>
      <c r="Q288" s="5">
        <f t="shared" si="138"/>
        <v>0</v>
      </c>
      <c r="R288" s="5"/>
      <c r="U288" s="5">
        <f t="shared" si="139"/>
        <v>0</v>
      </c>
      <c r="V288" s="5">
        <f t="shared" si="170"/>
        <v>0</v>
      </c>
      <c r="W288" s="5">
        <f t="shared" si="140"/>
        <v>0</v>
      </c>
      <c r="X288" s="5">
        <f t="shared" si="166"/>
        <v>0</v>
      </c>
      <c r="Y288" s="5">
        <f>IF(X288&gt;=Priser!$N$6,Priser!$O$6,IF(X288&gt;=Priser!$N$5,Priser!$O$5,IF(X288&gt;=Priser!$N$4,Priser!$O$4,Priser!$O$3)))</f>
        <v>0</v>
      </c>
      <c r="Z288" s="5">
        <f>Y288*SUMIFS(Priser!$L$3:$L$14,Priser!$A$3:$A$14,$BL288)*V288</f>
        <v>0</v>
      </c>
      <c r="AA288" s="5">
        <f t="shared" si="167"/>
        <v>0</v>
      </c>
      <c r="AB288" s="5">
        <f>IF(AA288&gt;=Priser!$P$6,Priser!$Q$6,IF(AA288&gt;=Priser!$P$5,Priser!$Q$5,IF(AA288&gt;=Priser!$P$4,Priser!$Q$4,Priser!$Q$3)))</f>
        <v>0</v>
      </c>
      <c r="AC288" s="5">
        <f>AB288*SUMIFS(Priser!$L$3:$L$14,Priser!$A$3:$A$14,$BL288)*W288</f>
        <v>0</v>
      </c>
      <c r="AE288" s="5"/>
      <c r="AG288" s="5">
        <f t="shared" si="141"/>
        <v>0</v>
      </c>
      <c r="AH288" s="5">
        <f t="shared" si="142"/>
        <v>0</v>
      </c>
      <c r="AI288" s="5">
        <f t="shared" si="143"/>
        <v>0</v>
      </c>
      <c r="AJ288" s="5">
        <f t="shared" si="144"/>
        <v>0</v>
      </c>
      <c r="AK288" s="5">
        <f t="shared" si="145"/>
        <v>0</v>
      </c>
      <c r="AL288" s="5">
        <f t="shared" si="146"/>
        <v>0</v>
      </c>
      <c r="AM288" s="5">
        <f t="shared" si="147"/>
        <v>0</v>
      </c>
      <c r="AN288" s="5">
        <f t="shared" si="148"/>
        <v>0</v>
      </c>
      <c r="AO288" s="5">
        <f t="shared" si="149"/>
        <v>0</v>
      </c>
      <c r="AP288" s="5">
        <f t="shared" si="150"/>
        <v>0</v>
      </c>
      <c r="AQ288" s="5">
        <f t="shared" si="151"/>
        <v>0</v>
      </c>
      <c r="AR288" s="5">
        <f t="shared" si="152"/>
        <v>0</v>
      </c>
      <c r="AS288" s="5">
        <f t="shared" si="153"/>
        <v>0</v>
      </c>
      <c r="AT288" s="5">
        <f t="shared" si="154"/>
        <v>0</v>
      </c>
      <c r="AV288" s="5"/>
      <c r="AX288" s="5">
        <f t="shared" si="155"/>
        <v>0</v>
      </c>
      <c r="AY288" s="5">
        <f t="shared" si="156"/>
        <v>0</v>
      </c>
      <c r="AZ288" s="5">
        <f t="shared" si="157"/>
        <v>0</v>
      </c>
      <c r="BA288" s="5">
        <f t="shared" si="158"/>
        <v>0</v>
      </c>
      <c r="BB288" s="5">
        <f t="shared" si="159"/>
        <v>0</v>
      </c>
      <c r="BC288" s="5">
        <f t="shared" si="160"/>
        <v>0</v>
      </c>
      <c r="BD288" s="5">
        <f t="shared" si="161"/>
        <v>0</v>
      </c>
      <c r="BE288" s="5">
        <f t="shared" si="162"/>
        <v>0</v>
      </c>
      <c r="BF288" s="5"/>
      <c r="BI288">
        <f>IF(Förbrukning!F287="",Förbrukning!E287,0)/IF(Förbrukning!$B$3=Listor!$B$5,F288,1)</f>
        <v>0</v>
      </c>
      <c r="BJ288">
        <f>Förbrukning!F287/IF(Förbrukning!$B$3=Listor!$B$5,F288,1)</f>
        <v>0</v>
      </c>
      <c r="BL288">
        <f t="shared" si="163"/>
        <v>7</v>
      </c>
      <c r="BM288">
        <f t="shared" si="168"/>
        <v>3</v>
      </c>
      <c r="BN288" s="5">
        <f>Indata!$B$7</f>
        <v>0</v>
      </c>
    </row>
    <row r="289" spans="4:66" x14ac:dyDescent="0.2">
      <c r="D289" s="4">
        <f t="shared" si="169"/>
        <v>46580</v>
      </c>
      <c r="E289" s="62">
        <f t="shared" si="164"/>
        <v>0</v>
      </c>
      <c r="F289">
        <f>24+SUMIFS(Listor!$C$22:$C$23,Listor!$B$22:$B$23,Uttag!D289)</f>
        <v>24</v>
      </c>
      <c r="G289" s="5">
        <f t="shared" si="165"/>
        <v>0</v>
      </c>
      <c r="I289" s="206">
        <f>Förbrukning!H288</f>
        <v>0</v>
      </c>
      <c r="J289" s="93"/>
      <c r="K289" s="132"/>
      <c r="L289" s="133"/>
      <c r="N289" s="5">
        <f t="shared" si="137"/>
        <v>0</v>
      </c>
      <c r="P289" s="5">
        <f>I289*SUMIFS(Priser!$L$3:$L$14,Priser!$A$3:$A$14,BL289)</f>
        <v>0</v>
      </c>
      <c r="Q289" s="5">
        <f t="shared" si="138"/>
        <v>0</v>
      </c>
      <c r="R289" s="5"/>
      <c r="U289" s="5">
        <f t="shared" si="139"/>
        <v>0</v>
      </c>
      <c r="V289" s="5">
        <f t="shared" si="170"/>
        <v>0</v>
      </c>
      <c r="W289" s="5">
        <f t="shared" si="140"/>
        <v>0</v>
      </c>
      <c r="X289" s="5">
        <f t="shared" si="166"/>
        <v>0</v>
      </c>
      <c r="Y289" s="5">
        <f>IF(X289&gt;=Priser!$N$6,Priser!$O$6,IF(X289&gt;=Priser!$N$5,Priser!$O$5,IF(X289&gt;=Priser!$N$4,Priser!$O$4,Priser!$O$3)))</f>
        <v>0</v>
      </c>
      <c r="Z289" s="5">
        <f>Y289*SUMIFS(Priser!$L$3:$L$14,Priser!$A$3:$A$14,$BL289)*V289</f>
        <v>0</v>
      </c>
      <c r="AA289" s="5">
        <f t="shared" si="167"/>
        <v>0</v>
      </c>
      <c r="AB289" s="5">
        <f>IF(AA289&gt;=Priser!$P$6,Priser!$Q$6,IF(AA289&gt;=Priser!$P$5,Priser!$Q$5,IF(AA289&gt;=Priser!$P$4,Priser!$Q$4,Priser!$Q$3)))</f>
        <v>0</v>
      </c>
      <c r="AC289" s="5">
        <f>AB289*SUMIFS(Priser!$L$3:$L$14,Priser!$A$3:$A$14,$BL289)*W289</f>
        <v>0</v>
      </c>
      <c r="AE289" s="5"/>
      <c r="AG289" s="5">
        <f t="shared" si="141"/>
        <v>0</v>
      </c>
      <c r="AH289" s="5">
        <f t="shared" si="142"/>
        <v>0</v>
      </c>
      <c r="AI289" s="5">
        <f t="shared" si="143"/>
        <v>0</v>
      </c>
      <c r="AJ289" s="5">
        <f t="shared" si="144"/>
        <v>0</v>
      </c>
      <c r="AK289" s="5">
        <f t="shared" si="145"/>
        <v>0</v>
      </c>
      <c r="AL289" s="5">
        <f t="shared" si="146"/>
        <v>0</v>
      </c>
      <c r="AM289" s="5">
        <f t="shared" si="147"/>
        <v>0</v>
      </c>
      <c r="AN289" s="5">
        <f t="shared" si="148"/>
        <v>0</v>
      </c>
      <c r="AO289" s="5">
        <f t="shared" si="149"/>
        <v>0</v>
      </c>
      <c r="AP289" s="5">
        <f t="shared" si="150"/>
        <v>0</v>
      </c>
      <c r="AQ289" s="5">
        <f t="shared" si="151"/>
        <v>0</v>
      </c>
      <c r="AR289" s="5">
        <f t="shared" si="152"/>
        <v>0</v>
      </c>
      <c r="AS289" s="5">
        <f t="shared" si="153"/>
        <v>0</v>
      </c>
      <c r="AT289" s="5">
        <f t="shared" si="154"/>
        <v>0</v>
      </c>
      <c r="AV289" s="5"/>
      <c r="AX289" s="5">
        <f t="shared" si="155"/>
        <v>0</v>
      </c>
      <c r="AY289" s="5">
        <f t="shared" si="156"/>
        <v>0</v>
      </c>
      <c r="AZ289" s="5">
        <f t="shared" si="157"/>
        <v>0</v>
      </c>
      <c r="BA289" s="5">
        <f t="shared" si="158"/>
        <v>0</v>
      </c>
      <c r="BB289" s="5">
        <f t="shared" si="159"/>
        <v>0</v>
      </c>
      <c r="BC289" s="5">
        <f t="shared" si="160"/>
        <v>0</v>
      </c>
      <c r="BD289" s="5">
        <f t="shared" si="161"/>
        <v>0</v>
      </c>
      <c r="BE289" s="5">
        <f t="shared" si="162"/>
        <v>0</v>
      </c>
      <c r="BF289" s="5"/>
      <c r="BI289">
        <f>IF(Förbrukning!F288="",Förbrukning!E288,0)/IF(Förbrukning!$B$3=Listor!$B$5,F289,1)</f>
        <v>0</v>
      </c>
      <c r="BJ289">
        <f>Förbrukning!F288/IF(Förbrukning!$B$3=Listor!$B$5,F289,1)</f>
        <v>0</v>
      </c>
      <c r="BL289">
        <f t="shared" si="163"/>
        <v>7</v>
      </c>
      <c r="BM289">
        <f t="shared" si="168"/>
        <v>3</v>
      </c>
      <c r="BN289" s="5">
        <f>Indata!$B$7</f>
        <v>0</v>
      </c>
    </row>
    <row r="290" spans="4:66" x14ac:dyDescent="0.2">
      <c r="D290" s="4">
        <f t="shared" si="169"/>
        <v>46581</v>
      </c>
      <c r="E290" s="62">
        <f t="shared" si="164"/>
        <v>0</v>
      </c>
      <c r="F290">
        <f>24+SUMIFS(Listor!$C$22:$C$23,Listor!$B$22:$B$23,Uttag!D290)</f>
        <v>24</v>
      </c>
      <c r="G290" s="5">
        <f t="shared" si="165"/>
        <v>0</v>
      </c>
      <c r="I290" s="206">
        <f>Förbrukning!H289</f>
        <v>0</v>
      </c>
      <c r="J290" s="93"/>
      <c r="K290" s="132"/>
      <c r="L290" s="133"/>
      <c r="N290" s="5">
        <f t="shared" si="137"/>
        <v>0</v>
      </c>
      <c r="P290" s="5">
        <f>I290*SUMIFS(Priser!$L$3:$L$14,Priser!$A$3:$A$14,BL290)</f>
        <v>0</v>
      </c>
      <c r="Q290" s="5">
        <f t="shared" si="138"/>
        <v>0</v>
      </c>
      <c r="R290" s="5"/>
      <c r="U290" s="5">
        <f t="shared" si="139"/>
        <v>0</v>
      </c>
      <c r="V290" s="5">
        <f t="shared" si="170"/>
        <v>0</v>
      </c>
      <c r="W290" s="5">
        <f t="shared" si="140"/>
        <v>0</v>
      </c>
      <c r="X290" s="5">
        <f t="shared" si="166"/>
        <v>0</v>
      </c>
      <c r="Y290" s="5">
        <f>IF(X290&gt;=Priser!$N$6,Priser!$O$6,IF(X290&gt;=Priser!$N$5,Priser!$O$5,IF(X290&gt;=Priser!$N$4,Priser!$O$4,Priser!$O$3)))</f>
        <v>0</v>
      </c>
      <c r="Z290" s="5">
        <f>Y290*SUMIFS(Priser!$L$3:$L$14,Priser!$A$3:$A$14,$BL290)*V290</f>
        <v>0</v>
      </c>
      <c r="AA290" s="5">
        <f t="shared" si="167"/>
        <v>0</v>
      </c>
      <c r="AB290" s="5">
        <f>IF(AA290&gt;=Priser!$P$6,Priser!$Q$6,IF(AA290&gt;=Priser!$P$5,Priser!$Q$5,IF(AA290&gt;=Priser!$P$4,Priser!$Q$4,Priser!$Q$3)))</f>
        <v>0</v>
      </c>
      <c r="AC290" s="5">
        <f>AB290*SUMIFS(Priser!$L$3:$L$14,Priser!$A$3:$A$14,$BL290)*W290</f>
        <v>0</v>
      </c>
      <c r="AE290" s="5"/>
      <c r="AG290" s="5">
        <f t="shared" si="141"/>
        <v>0</v>
      </c>
      <c r="AH290" s="5">
        <f t="shared" si="142"/>
        <v>0</v>
      </c>
      <c r="AI290" s="5">
        <f t="shared" si="143"/>
        <v>0</v>
      </c>
      <c r="AJ290" s="5">
        <f t="shared" si="144"/>
        <v>0</v>
      </c>
      <c r="AK290" s="5">
        <f t="shared" si="145"/>
        <v>0</v>
      </c>
      <c r="AL290" s="5">
        <f t="shared" si="146"/>
        <v>0</v>
      </c>
      <c r="AM290" s="5">
        <f t="shared" si="147"/>
        <v>0</v>
      </c>
      <c r="AN290" s="5">
        <f t="shared" si="148"/>
        <v>0</v>
      </c>
      <c r="AO290" s="5">
        <f t="shared" si="149"/>
        <v>0</v>
      </c>
      <c r="AP290" s="5">
        <f t="shared" si="150"/>
        <v>0</v>
      </c>
      <c r="AQ290" s="5">
        <f t="shared" si="151"/>
        <v>0</v>
      </c>
      <c r="AR290" s="5">
        <f t="shared" si="152"/>
        <v>0</v>
      </c>
      <c r="AS290" s="5">
        <f t="shared" si="153"/>
        <v>0</v>
      </c>
      <c r="AT290" s="5">
        <f t="shared" si="154"/>
        <v>0</v>
      </c>
      <c r="AV290" s="5"/>
      <c r="AX290" s="5">
        <f t="shared" si="155"/>
        <v>0</v>
      </c>
      <c r="AY290" s="5">
        <f t="shared" si="156"/>
        <v>0</v>
      </c>
      <c r="AZ290" s="5">
        <f t="shared" si="157"/>
        <v>0</v>
      </c>
      <c r="BA290" s="5">
        <f t="shared" si="158"/>
        <v>0</v>
      </c>
      <c r="BB290" s="5">
        <f t="shared" si="159"/>
        <v>0</v>
      </c>
      <c r="BC290" s="5">
        <f t="shared" si="160"/>
        <v>0</v>
      </c>
      <c r="BD290" s="5">
        <f t="shared" si="161"/>
        <v>0</v>
      </c>
      <c r="BE290" s="5">
        <f t="shared" si="162"/>
        <v>0</v>
      </c>
      <c r="BF290" s="5"/>
      <c r="BI290">
        <f>IF(Förbrukning!F289="",Förbrukning!E289,0)/IF(Förbrukning!$B$3=Listor!$B$5,F290,1)</f>
        <v>0</v>
      </c>
      <c r="BJ290">
        <f>Förbrukning!F289/IF(Förbrukning!$B$3=Listor!$B$5,F290,1)</f>
        <v>0</v>
      </c>
      <c r="BL290">
        <f t="shared" si="163"/>
        <v>7</v>
      </c>
      <c r="BM290">
        <f t="shared" si="168"/>
        <v>3</v>
      </c>
      <c r="BN290" s="5">
        <f>Indata!$B$7</f>
        <v>0</v>
      </c>
    </row>
    <row r="291" spans="4:66" x14ac:dyDescent="0.2">
      <c r="D291" s="4">
        <f t="shared" si="169"/>
        <v>46582</v>
      </c>
      <c r="E291" s="62">
        <f t="shared" si="164"/>
        <v>0</v>
      </c>
      <c r="F291">
        <f>24+SUMIFS(Listor!$C$22:$C$23,Listor!$B$22:$B$23,Uttag!D291)</f>
        <v>24</v>
      </c>
      <c r="G291" s="5">
        <f t="shared" si="165"/>
        <v>0</v>
      </c>
      <c r="I291" s="206">
        <f>Förbrukning!H290</f>
        <v>0</v>
      </c>
      <c r="J291" s="93"/>
      <c r="K291" s="132"/>
      <c r="L291" s="133"/>
      <c r="N291" s="5">
        <f t="shared" si="137"/>
        <v>0</v>
      </c>
      <c r="P291" s="5">
        <f>I291*SUMIFS(Priser!$L$3:$L$14,Priser!$A$3:$A$14,BL291)</f>
        <v>0</v>
      </c>
      <c r="Q291" s="5">
        <f t="shared" si="138"/>
        <v>0</v>
      </c>
      <c r="R291" s="5"/>
      <c r="U291" s="5">
        <f t="shared" si="139"/>
        <v>0</v>
      </c>
      <c r="V291" s="5">
        <f t="shared" si="170"/>
        <v>0</v>
      </c>
      <c r="W291" s="5">
        <f t="shared" si="140"/>
        <v>0</v>
      </c>
      <c r="X291" s="5">
        <f t="shared" si="166"/>
        <v>0</v>
      </c>
      <c r="Y291" s="5">
        <f>IF(X291&gt;=Priser!$N$6,Priser!$O$6,IF(X291&gt;=Priser!$N$5,Priser!$O$5,IF(X291&gt;=Priser!$N$4,Priser!$O$4,Priser!$O$3)))</f>
        <v>0</v>
      </c>
      <c r="Z291" s="5">
        <f>Y291*SUMIFS(Priser!$L$3:$L$14,Priser!$A$3:$A$14,$BL291)*V291</f>
        <v>0</v>
      </c>
      <c r="AA291" s="5">
        <f t="shared" si="167"/>
        <v>0</v>
      </c>
      <c r="AB291" s="5">
        <f>IF(AA291&gt;=Priser!$P$6,Priser!$Q$6,IF(AA291&gt;=Priser!$P$5,Priser!$Q$5,IF(AA291&gt;=Priser!$P$4,Priser!$Q$4,Priser!$Q$3)))</f>
        <v>0</v>
      </c>
      <c r="AC291" s="5">
        <f>AB291*SUMIFS(Priser!$L$3:$L$14,Priser!$A$3:$A$14,$BL291)*W291</f>
        <v>0</v>
      </c>
      <c r="AE291" s="5"/>
      <c r="AG291" s="5">
        <f t="shared" si="141"/>
        <v>0</v>
      </c>
      <c r="AH291" s="5">
        <f t="shared" si="142"/>
        <v>0</v>
      </c>
      <c r="AI291" s="5">
        <f t="shared" si="143"/>
        <v>0</v>
      </c>
      <c r="AJ291" s="5">
        <f t="shared" si="144"/>
        <v>0</v>
      </c>
      <c r="AK291" s="5">
        <f t="shared" si="145"/>
        <v>0</v>
      </c>
      <c r="AL291" s="5">
        <f t="shared" si="146"/>
        <v>0</v>
      </c>
      <c r="AM291" s="5">
        <f t="shared" si="147"/>
        <v>0</v>
      </c>
      <c r="AN291" s="5">
        <f t="shared" si="148"/>
        <v>0</v>
      </c>
      <c r="AO291" s="5">
        <f t="shared" si="149"/>
        <v>0</v>
      </c>
      <c r="AP291" s="5">
        <f t="shared" si="150"/>
        <v>0</v>
      </c>
      <c r="AQ291" s="5">
        <f t="shared" si="151"/>
        <v>0</v>
      </c>
      <c r="AR291" s="5">
        <f t="shared" si="152"/>
        <v>0</v>
      </c>
      <c r="AS291" s="5">
        <f t="shared" si="153"/>
        <v>0</v>
      </c>
      <c r="AT291" s="5">
        <f t="shared" si="154"/>
        <v>0</v>
      </c>
      <c r="AV291" s="5"/>
      <c r="AX291" s="5">
        <f t="shared" si="155"/>
        <v>0</v>
      </c>
      <c r="AY291" s="5">
        <f t="shared" si="156"/>
        <v>0</v>
      </c>
      <c r="AZ291" s="5">
        <f t="shared" si="157"/>
        <v>0</v>
      </c>
      <c r="BA291" s="5">
        <f t="shared" si="158"/>
        <v>0</v>
      </c>
      <c r="BB291" s="5">
        <f t="shared" si="159"/>
        <v>0</v>
      </c>
      <c r="BC291" s="5">
        <f t="shared" si="160"/>
        <v>0</v>
      </c>
      <c r="BD291" s="5">
        <f t="shared" si="161"/>
        <v>0</v>
      </c>
      <c r="BE291" s="5">
        <f t="shared" si="162"/>
        <v>0</v>
      </c>
      <c r="BF291" s="5"/>
      <c r="BI291">
        <f>IF(Förbrukning!F290="",Förbrukning!E290,0)/IF(Förbrukning!$B$3=Listor!$B$5,F291,1)</f>
        <v>0</v>
      </c>
      <c r="BJ291">
        <f>Förbrukning!F290/IF(Förbrukning!$B$3=Listor!$B$5,F291,1)</f>
        <v>0</v>
      </c>
      <c r="BL291">
        <f t="shared" si="163"/>
        <v>7</v>
      </c>
      <c r="BM291">
        <f t="shared" si="168"/>
        <v>3</v>
      </c>
      <c r="BN291" s="5">
        <f>Indata!$B$7</f>
        <v>0</v>
      </c>
    </row>
    <row r="292" spans="4:66" x14ac:dyDescent="0.2">
      <c r="D292" s="4">
        <f t="shared" si="169"/>
        <v>46583</v>
      </c>
      <c r="E292" s="62">
        <f t="shared" si="164"/>
        <v>0</v>
      </c>
      <c r="F292">
        <f>24+SUMIFS(Listor!$C$22:$C$23,Listor!$B$22:$B$23,Uttag!D292)</f>
        <v>24</v>
      </c>
      <c r="G292" s="5">
        <f t="shared" si="165"/>
        <v>0</v>
      </c>
      <c r="I292" s="206">
        <f>Förbrukning!H291</f>
        <v>0</v>
      </c>
      <c r="J292" s="93"/>
      <c r="K292" s="132"/>
      <c r="L292" s="133"/>
      <c r="N292" s="5">
        <f t="shared" si="137"/>
        <v>0</v>
      </c>
      <c r="P292" s="5">
        <f>I292*SUMIFS(Priser!$L$3:$L$14,Priser!$A$3:$A$14,BL292)</f>
        <v>0</v>
      </c>
      <c r="Q292" s="5">
        <f t="shared" si="138"/>
        <v>0</v>
      </c>
      <c r="R292" s="5"/>
      <c r="U292" s="5">
        <f t="shared" si="139"/>
        <v>0</v>
      </c>
      <c r="V292" s="5">
        <f t="shared" si="170"/>
        <v>0</v>
      </c>
      <c r="W292" s="5">
        <f t="shared" si="140"/>
        <v>0</v>
      </c>
      <c r="X292" s="5">
        <f t="shared" si="166"/>
        <v>0</v>
      </c>
      <c r="Y292" s="5">
        <f>IF(X292&gt;=Priser!$N$6,Priser!$O$6,IF(X292&gt;=Priser!$N$5,Priser!$O$5,IF(X292&gt;=Priser!$N$4,Priser!$O$4,Priser!$O$3)))</f>
        <v>0</v>
      </c>
      <c r="Z292" s="5">
        <f>Y292*SUMIFS(Priser!$L$3:$L$14,Priser!$A$3:$A$14,$BL292)*V292</f>
        <v>0</v>
      </c>
      <c r="AA292" s="5">
        <f t="shared" si="167"/>
        <v>0</v>
      </c>
      <c r="AB292" s="5">
        <f>IF(AA292&gt;=Priser!$P$6,Priser!$Q$6,IF(AA292&gt;=Priser!$P$5,Priser!$Q$5,IF(AA292&gt;=Priser!$P$4,Priser!$Q$4,Priser!$Q$3)))</f>
        <v>0</v>
      </c>
      <c r="AC292" s="5">
        <f>AB292*SUMIFS(Priser!$L$3:$L$14,Priser!$A$3:$A$14,$BL292)*W292</f>
        <v>0</v>
      </c>
      <c r="AE292" s="5"/>
      <c r="AG292" s="5">
        <f t="shared" si="141"/>
        <v>0</v>
      </c>
      <c r="AH292" s="5">
        <f t="shared" si="142"/>
        <v>0</v>
      </c>
      <c r="AI292" s="5">
        <f t="shared" si="143"/>
        <v>0</v>
      </c>
      <c r="AJ292" s="5">
        <f t="shared" si="144"/>
        <v>0</v>
      </c>
      <c r="AK292" s="5">
        <f t="shared" si="145"/>
        <v>0</v>
      </c>
      <c r="AL292" s="5">
        <f t="shared" si="146"/>
        <v>0</v>
      </c>
      <c r="AM292" s="5">
        <f t="shared" si="147"/>
        <v>0</v>
      </c>
      <c r="AN292" s="5">
        <f t="shared" si="148"/>
        <v>0</v>
      </c>
      <c r="AO292" s="5">
        <f t="shared" si="149"/>
        <v>0</v>
      </c>
      <c r="AP292" s="5">
        <f t="shared" si="150"/>
        <v>0</v>
      </c>
      <c r="AQ292" s="5">
        <f t="shared" si="151"/>
        <v>0</v>
      </c>
      <c r="AR292" s="5">
        <f t="shared" si="152"/>
        <v>0</v>
      </c>
      <c r="AS292" s="5">
        <f t="shared" si="153"/>
        <v>0</v>
      </c>
      <c r="AT292" s="5">
        <f t="shared" si="154"/>
        <v>0</v>
      </c>
      <c r="AV292" s="5"/>
      <c r="AX292" s="5">
        <f t="shared" si="155"/>
        <v>0</v>
      </c>
      <c r="AY292" s="5">
        <f t="shared" si="156"/>
        <v>0</v>
      </c>
      <c r="AZ292" s="5">
        <f t="shared" si="157"/>
        <v>0</v>
      </c>
      <c r="BA292" s="5">
        <f t="shared" si="158"/>
        <v>0</v>
      </c>
      <c r="BB292" s="5">
        <f t="shared" si="159"/>
        <v>0</v>
      </c>
      <c r="BC292" s="5">
        <f t="shared" si="160"/>
        <v>0</v>
      </c>
      <c r="BD292" s="5">
        <f t="shared" si="161"/>
        <v>0</v>
      </c>
      <c r="BE292" s="5">
        <f t="shared" si="162"/>
        <v>0</v>
      </c>
      <c r="BF292" s="5"/>
      <c r="BI292">
        <f>IF(Förbrukning!F291="",Förbrukning!E291,0)/IF(Förbrukning!$B$3=Listor!$B$5,F292,1)</f>
        <v>0</v>
      </c>
      <c r="BJ292">
        <f>Förbrukning!F291/IF(Förbrukning!$B$3=Listor!$B$5,F292,1)</f>
        <v>0</v>
      </c>
      <c r="BL292">
        <f t="shared" si="163"/>
        <v>7</v>
      </c>
      <c r="BM292">
        <f t="shared" si="168"/>
        <v>3</v>
      </c>
      <c r="BN292" s="5">
        <f>Indata!$B$7</f>
        <v>0</v>
      </c>
    </row>
    <row r="293" spans="4:66" x14ac:dyDescent="0.2">
      <c r="D293" s="4">
        <f t="shared" si="169"/>
        <v>46584</v>
      </c>
      <c r="E293" s="62">
        <f t="shared" si="164"/>
        <v>0</v>
      </c>
      <c r="F293">
        <f>24+SUMIFS(Listor!$C$22:$C$23,Listor!$B$22:$B$23,Uttag!D293)</f>
        <v>24</v>
      </c>
      <c r="G293" s="5">
        <f t="shared" si="165"/>
        <v>0</v>
      </c>
      <c r="I293" s="206">
        <f>Förbrukning!H292</f>
        <v>0</v>
      </c>
      <c r="J293" s="93"/>
      <c r="K293" s="132"/>
      <c r="L293" s="133"/>
      <c r="N293" s="5">
        <f t="shared" si="137"/>
        <v>0</v>
      </c>
      <c r="P293" s="5">
        <f>I293*SUMIFS(Priser!$L$3:$L$14,Priser!$A$3:$A$14,BL293)</f>
        <v>0</v>
      </c>
      <c r="Q293" s="5">
        <f t="shared" si="138"/>
        <v>0</v>
      </c>
      <c r="R293" s="5"/>
      <c r="U293" s="5">
        <f t="shared" si="139"/>
        <v>0</v>
      </c>
      <c r="V293" s="5">
        <f t="shared" si="170"/>
        <v>0</v>
      </c>
      <c r="W293" s="5">
        <f t="shared" si="140"/>
        <v>0</v>
      </c>
      <c r="X293" s="5">
        <f t="shared" si="166"/>
        <v>0</v>
      </c>
      <c r="Y293" s="5">
        <f>IF(X293&gt;=Priser!$N$6,Priser!$O$6,IF(X293&gt;=Priser!$N$5,Priser!$O$5,IF(X293&gt;=Priser!$N$4,Priser!$O$4,Priser!$O$3)))</f>
        <v>0</v>
      </c>
      <c r="Z293" s="5">
        <f>Y293*SUMIFS(Priser!$L$3:$L$14,Priser!$A$3:$A$14,$BL293)*V293</f>
        <v>0</v>
      </c>
      <c r="AA293" s="5">
        <f t="shared" si="167"/>
        <v>0</v>
      </c>
      <c r="AB293" s="5">
        <f>IF(AA293&gt;=Priser!$P$6,Priser!$Q$6,IF(AA293&gt;=Priser!$P$5,Priser!$Q$5,IF(AA293&gt;=Priser!$P$4,Priser!$Q$4,Priser!$Q$3)))</f>
        <v>0</v>
      </c>
      <c r="AC293" s="5">
        <f>AB293*SUMIFS(Priser!$L$3:$L$14,Priser!$A$3:$A$14,$BL293)*W293</f>
        <v>0</v>
      </c>
      <c r="AE293" s="5"/>
      <c r="AG293" s="5">
        <f t="shared" si="141"/>
        <v>0</v>
      </c>
      <c r="AH293" s="5">
        <f t="shared" si="142"/>
        <v>0</v>
      </c>
      <c r="AI293" s="5">
        <f t="shared" si="143"/>
        <v>0</v>
      </c>
      <c r="AJ293" s="5">
        <f t="shared" si="144"/>
        <v>0</v>
      </c>
      <c r="AK293" s="5">
        <f t="shared" si="145"/>
        <v>0</v>
      </c>
      <c r="AL293" s="5">
        <f t="shared" si="146"/>
        <v>0</v>
      </c>
      <c r="AM293" s="5">
        <f t="shared" si="147"/>
        <v>0</v>
      </c>
      <c r="AN293" s="5">
        <f t="shared" si="148"/>
        <v>0</v>
      </c>
      <c r="AO293" s="5">
        <f t="shared" si="149"/>
        <v>0</v>
      </c>
      <c r="AP293" s="5">
        <f t="shared" si="150"/>
        <v>0</v>
      </c>
      <c r="AQ293" s="5">
        <f t="shared" si="151"/>
        <v>0</v>
      </c>
      <c r="AR293" s="5">
        <f t="shared" si="152"/>
        <v>0</v>
      </c>
      <c r="AS293" s="5">
        <f t="shared" si="153"/>
        <v>0</v>
      </c>
      <c r="AT293" s="5">
        <f t="shared" si="154"/>
        <v>0</v>
      </c>
      <c r="AV293" s="5"/>
      <c r="AX293" s="5">
        <f t="shared" si="155"/>
        <v>0</v>
      </c>
      <c r="AY293" s="5">
        <f t="shared" si="156"/>
        <v>0</v>
      </c>
      <c r="AZ293" s="5">
        <f t="shared" si="157"/>
        <v>0</v>
      </c>
      <c r="BA293" s="5">
        <f t="shared" si="158"/>
        <v>0</v>
      </c>
      <c r="BB293" s="5">
        <f t="shared" si="159"/>
        <v>0</v>
      </c>
      <c r="BC293" s="5">
        <f t="shared" si="160"/>
        <v>0</v>
      </c>
      <c r="BD293" s="5">
        <f t="shared" si="161"/>
        <v>0</v>
      </c>
      <c r="BE293" s="5">
        <f t="shared" si="162"/>
        <v>0</v>
      </c>
      <c r="BF293" s="5"/>
      <c r="BI293">
        <f>IF(Förbrukning!F292="",Förbrukning!E292,0)/IF(Förbrukning!$B$3=Listor!$B$5,F293,1)</f>
        <v>0</v>
      </c>
      <c r="BJ293">
        <f>Förbrukning!F292/IF(Förbrukning!$B$3=Listor!$B$5,F293,1)</f>
        <v>0</v>
      </c>
      <c r="BL293">
        <f t="shared" si="163"/>
        <v>7</v>
      </c>
      <c r="BM293">
        <f t="shared" si="168"/>
        <v>3</v>
      </c>
      <c r="BN293" s="5">
        <f>Indata!$B$7</f>
        <v>0</v>
      </c>
    </row>
    <row r="294" spans="4:66" x14ac:dyDescent="0.2">
      <c r="D294" s="4">
        <f t="shared" si="169"/>
        <v>46585</v>
      </c>
      <c r="E294" s="62">
        <f t="shared" si="164"/>
        <v>0</v>
      </c>
      <c r="F294">
        <f>24+SUMIFS(Listor!$C$22:$C$23,Listor!$B$22:$B$23,Uttag!D294)</f>
        <v>24</v>
      </c>
      <c r="G294" s="5">
        <f t="shared" si="165"/>
        <v>0</v>
      </c>
      <c r="I294" s="206">
        <f>Förbrukning!H293</f>
        <v>0</v>
      </c>
      <c r="J294" s="93"/>
      <c r="K294" s="132"/>
      <c r="L294" s="133"/>
      <c r="N294" s="5">
        <f t="shared" si="137"/>
        <v>0</v>
      </c>
      <c r="P294" s="5">
        <f>I294*SUMIFS(Priser!$L$3:$L$14,Priser!$A$3:$A$14,BL294)</f>
        <v>0</v>
      </c>
      <c r="Q294" s="5">
        <f t="shared" si="138"/>
        <v>0</v>
      </c>
      <c r="R294" s="5"/>
      <c r="U294" s="5">
        <f t="shared" si="139"/>
        <v>0</v>
      </c>
      <c r="V294" s="5">
        <f t="shared" si="170"/>
        <v>0</v>
      </c>
      <c r="W294" s="5">
        <f t="shared" si="140"/>
        <v>0</v>
      </c>
      <c r="X294" s="5">
        <f t="shared" si="166"/>
        <v>0</v>
      </c>
      <c r="Y294" s="5">
        <f>IF(X294&gt;=Priser!$N$6,Priser!$O$6,IF(X294&gt;=Priser!$N$5,Priser!$O$5,IF(X294&gt;=Priser!$N$4,Priser!$O$4,Priser!$O$3)))</f>
        <v>0</v>
      </c>
      <c r="Z294" s="5">
        <f>Y294*SUMIFS(Priser!$L$3:$L$14,Priser!$A$3:$A$14,$BL294)*V294</f>
        <v>0</v>
      </c>
      <c r="AA294" s="5">
        <f t="shared" si="167"/>
        <v>0</v>
      </c>
      <c r="AB294" s="5">
        <f>IF(AA294&gt;=Priser!$P$6,Priser!$Q$6,IF(AA294&gt;=Priser!$P$5,Priser!$Q$5,IF(AA294&gt;=Priser!$P$4,Priser!$Q$4,Priser!$Q$3)))</f>
        <v>0</v>
      </c>
      <c r="AC294" s="5">
        <f>AB294*SUMIFS(Priser!$L$3:$L$14,Priser!$A$3:$A$14,$BL294)*W294</f>
        <v>0</v>
      </c>
      <c r="AE294" s="5"/>
      <c r="AG294" s="5">
        <f t="shared" si="141"/>
        <v>0</v>
      </c>
      <c r="AH294" s="5">
        <f t="shared" si="142"/>
        <v>0</v>
      </c>
      <c r="AI294" s="5">
        <f t="shared" si="143"/>
        <v>0</v>
      </c>
      <c r="AJ294" s="5">
        <f t="shared" si="144"/>
        <v>0</v>
      </c>
      <c r="AK294" s="5">
        <f t="shared" si="145"/>
        <v>0</v>
      </c>
      <c r="AL294" s="5">
        <f t="shared" si="146"/>
        <v>0</v>
      </c>
      <c r="AM294" s="5">
        <f t="shared" si="147"/>
        <v>0</v>
      </c>
      <c r="AN294" s="5">
        <f t="shared" si="148"/>
        <v>0</v>
      </c>
      <c r="AO294" s="5">
        <f t="shared" si="149"/>
        <v>0</v>
      </c>
      <c r="AP294" s="5">
        <f t="shared" si="150"/>
        <v>0</v>
      </c>
      <c r="AQ294" s="5">
        <f t="shared" si="151"/>
        <v>0</v>
      </c>
      <c r="AR294" s="5">
        <f t="shared" si="152"/>
        <v>0</v>
      </c>
      <c r="AS294" s="5">
        <f t="shared" si="153"/>
        <v>0</v>
      </c>
      <c r="AT294" s="5">
        <f t="shared" si="154"/>
        <v>0</v>
      </c>
      <c r="AV294" s="5"/>
      <c r="AX294" s="5">
        <f t="shared" si="155"/>
        <v>0</v>
      </c>
      <c r="AY294" s="5">
        <f t="shared" si="156"/>
        <v>0</v>
      </c>
      <c r="AZ294" s="5">
        <f t="shared" si="157"/>
        <v>0</v>
      </c>
      <c r="BA294" s="5">
        <f t="shared" si="158"/>
        <v>0</v>
      </c>
      <c r="BB294" s="5">
        <f t="shared" si="159"/>
        <v>0</v>
      </c>
      <c r="BC294" s="5">
        <f t="shared" si="160"/>
        <v>0</v>
      </c>
      <c r="BD294" s="5">
        <f t="shared" si="161"/>
        <v>0</v>
      </c>
      <c r="BE294" s="5">
        <f t="shared" si="162"/>
        <v>0</v>
      </c>
      <c r="BF294" s="5"/>
      <c r="BI294">
        <f>IF(Förbrukning!F293="",Förbrukning!E293,0)/IF(Förbrukning!$B$3=Listor!$B$5,F294,1)</f>
        <v>0</v>
      </c>
      <c r="BJ294">
        <f>Förbrukning!F293/IF(Förbrukning!$B$3=Listor!$B$5,F294,1)</f>
        <v>0</v>
      </c>
      <c r="BL294">
        <f t="shared" si="163"/>
        <v>7</v>
      </c>
      <c r="BM294">
        <f t="shared" si="168"/>
        <v>3</v>
      </c>
      <c r="BN294" s="5">
        <f>Indata!$B$7</f>
        <v>0</v>
      </c>
    </row>
    <row r="295" spans="4:66" x14ac:dyDescent="0.2">
      <c r="D295" s="4">
        <f t="shared" si="169"/>
        <v>46586</v>
      </c>
      <c r="E295" s="62">
        <f t="shared" si="164"/>
        <v>0</v>
      </c>
      <c r="F295">
        <f>24+SUMIFS(Listor!$C$22:$C$23,Listor!$B$22:$B$23,Uttag!D295)</f>
        <v>24</v>
      </c>
      <c r="G295" s="5">
        <f t="shared" si="165"/>
        <v>0</v>
      </c>
      <c r="I295" s="206">
        <f>Förbrukning!H294</f>
        <v>0</v>
      </c>
      <c r="J295" s="93"/>
      <c r="K295" s="132"/>
      <c r="L295" s="133"/>
      <c r="N295" s="5">
        <f t="shared" si="137"/>
        <v>0</v>
      </c>
      <c r="P295" s="5">
        <f>I295*SUMIFS(Priser!$L$3:$L$14,Priser!$A$3:$A$14,BL295)</f>
        <v>0</v>
      </c>
      <c r="Q295" s="5">
        <f t="shared" si="138"/>
        <v>0</v>
      </c>
      <c r="R295" s="5"/>
      <c r="U295" s="5">
        <f t="shared" si="139"/>
        <v>0</v>
      </c>
      <c r="V295" s="5">
        <f t="shared" si="170"/>
        <v>0</v>
      </c>
      <c r="W295" s="5">
        <f t="shared" si="140"/>
        <v>0</v>
      </c>
      <c r="X295" s="5">
        <f t="shared" si="166"/>
        <v>0</v>
      </c>
      <c r="Y295" s="5">
        <f>IF(X295&gt;=Priser!$N$6,Priser!$O$6,IF(X295&gt;=Priser!$N$5,Priser!$O$5,IF(X295&gt;=Priser!$N$4,Priser!$O$4,Priser!$O$3)))</f>
        <v>0</v>
      </c>
      <c r="Z295" s="5">
        <f>Y295*SUMIFS(Priser!$L$3:$L$14,Priser!$A$3:$A$14,$BL295)*V295</f>
        <v>0</v>
      </c>
      <c r="AA295" s="5">
        <f t="shared" si="167"/>
        <v>0</v>
      </c>
      <c r="AB295" s="5">
        <f>IF(AA295&gt;=Priser!$P$6,Priser!$Q$6,IF(AA295&gt;=Priser!$P$5,Priser!$Q$5,IF(AA295&gt;=Priser!$P$4,Priser!$Q$4,Priser!$Q$3)))</f>
        <v>0</v>
      </c>
      <c r="AC295" s="5">
        <f>AB295*SUMIFS(Priser!$L$3:$L$14,Priser!$A$3:$A$14,$BL295)*W295</f>
        <v>0</v>
      </c>
      <c r="AE295" s="5"/>
      <c r="AG295" s="5">
        <f t="shared" si="141"/>
        <v>0</v>
      </c>
      <c r="AH295" s="5">
        <f t="shared" si="142"/>
        <v>0</v>
      </c>
      <c r="AI295" s="5">
        <f t="shared" si="143"/>
        <v>0</v>
      </c>
      <c r="AJ295" s="5">
        <f t="shared" si="144"/>
        <v>0</v>
      </c>
      <c r="AK295" s="5">
        <f t="shared" si="145"/>
        <v>0</v>
      </c>
      <c r="AL295" s="5">
        <f t="shared" si="146"/>
        <v>0</v>
      </c>
      <c r="AM295" s="5">
        <f t="shared" si="147"/>
        <v>0</v>
      </c>
      <c r="AN295" s="5">
        <f t="shared" si="148"/>
        <v>0</v>
      </c>
      <c r="AO295" s="5">
        <f t="shared" si="149"/>
        <v>0</v>
      </c>
      <c r="AP295" s="5">
        <f t="shared" si="150"/>
        <v>0</v>
      </c>
      <c r="AQ295" s="5">
        <f t="shared" si="151"/>
        <v>0</v>
      </c>
      <c r="AR295" s="5">
        <f t="shared" si="152"/>
        <v>0</v>
      </c>
      <c r="AS295" s="5">
        <f t="shared" si="153"/>
        <v>0</v>
      </c>
      <c r="AT295" s="5">
        <f t="shared" si="154"/>
        <v>0</v>
      </c>
      <c r="AV295" s="5"/>
      <c r="AX295" s="5">
        <f t="shared" si="155"/>
        <v>0</v>
      </c>
      <c r="AY295" s="5">
        <f t="shared" si="156"/>
        <v>0</v>
      </c>
      <c r="AZ295" s="5">
        <f t="shared" si="157"/>
        <v>0</v>
      </c>
      <c r="BA295" s="5">
        <f t="shared" si="158"/>
        <v>0</v>
      </c>
      <c r="BB295" s="5">
        <f t="shared" si="159"/>
        <v>0</v>
      </c>
      <c r="BC295" s="5">
        <f t="shared" si="160"/>
        <v>0</v>
      </c>
      <c r="BD295" s="5">
        <f t="shared" si="161"/>
        <v>0</v>
      </c>
      <c r="BE295" s="5">
        <f t="shared" si="162"/>
        <v>0</v>
      </c>
      <c r="BF295" s="5"/>
      <c r="BI295">
        <f>IF(Förbrukning!F294="",Förbrukning!E294,0)/IF(Förbrukning!$B$3=Listor!$B$5,F295,1)</f>
        <v>0</v>
      </c>
      <c r="BJ295">
        <f>Förbrukning!F294/IF(Förbrukning!$B$3=Listor!$B$5,F295,1)</f>
        <v>0</v>
      </c>
      <c r="BL295">
        <f t="shared" si="163"/>
        <v>7</v>
      </c>
      <c r="BM295">
        <f t="shared" si="168"/>
        <v>3</v>
      </c>
      <c r="BN295" s="5">
        <f>Indata!$B$7</f>
        <v>0</v>
      </c>
    </row>
    <row r="296" spans="4:66" x14ac:dyDescent="0.2">
      <c r="D296" s="4">
        <f t="shared" si="169"/>
        <v>46587</v>
      </c>
      <c r="E296" s="62">
        <f t="shared" si="164"/>
        <v>0</v>
      </c>
      <c r="F296">
        <f>24+SUMIFS(Listor!$C$22:$C$23,Listor!$B$22:$B$23,Uttag!D296)</f>
        <v>24</v>
      </c>
      <c r="G296" s="5">
        <f t="shared" si="165"/>
        <v>0</v>
      </c>
      <c r="I296" s="206">
        <f>Förbrukning!H295</f>
        <v>0</v>
      </c>
      <c r="J296" s="93"/>
      <c r="K296" s="132"/>
      <c r="L296" s="133"/>
      <c r="N296" s="5">
        <f t="shared" si="137"/>
        <v>0</v>
      </c>
      <c r="P296" s="5">
        <f>I296*SUMIFS(Priser!$L$3:$L$14,Priser!$A$3:$A$14,BL296)</f>
        <v>0</v>
      </c>
      <c r="Q296" s="5">
        <f t="shared" si="138"/>
        <v>0</v>
      </c>
      <c r="R296" s="5"/>
      <c r="U296" s="5">
        <f t="shared" si="139"/>
        <v>0</v>
      </c>
      <c r="V296" s="5">
        <f t="shared" si="170"/>
        <v>0</v>
      </c>
      <c r="W296" s="5">
        <f t="shared" si="140"/>
        <v>0</v>
      </c>
      <c r="X296" s="5">
        <f t="shared" si="166"/>
        <v>0</v>
      </c>
      <c r="Y296" s="5">
        <f>IF(X296&gt;=Priser!$N$6,Priser!$O$6,IF(X296&gt;=Priser!$N$5,Priser!$O$5,IF(X296&gt;=Priser!$N$4,Priser!$O$4,Priser!$O$3)))</f>
        <v>0</v>
      </c>
      <c r="Z296" s="5">
        <f>Y296*SUMIFS(Priser!$L$3:$L$14,Priser!$A$3:$A$14,$BL296)*V296</f>
        <v>0</v>
      </c>
      <c r="AA296" s="5">
        <f t="shared" si="167"/>
        <v>0</v>
      </c>
      <c r="AB296" s="5">
        <f>IF(AA296&gt;=Priser!$P$6,Priser!$Q$6,IF(AA296&gt;=Priser!$P$5,Priser!$Q$5,IF(AA296&gt;=Priser!$P$4,Priser!$Q$4,Priser!$Q$3)))</f>
        <v>0</v>
      </c>
      <c r="AC296" s="5">
        <f>AB296*SUMIFS(Priser!$L$3:$L$14,Priser!$A$3:$A$14,$BL296)*W296</f>
        <v>0</v>
      </c>
      <c r="AE296" s="5"/>
      <c r="AG296" s="5">
        <f t="shared" si="141"/>
        <v>0</v>
      </c>
      <c r="AH296" s="5">
        <f t="shared" si="142"/>
        <v>0</v>
      </c>
      <c r="AI296" s="5">
        <f t="shared" si="143"/>
        <v>0</v>
      </c>
      <c r="AJ296" s="5">
        <f t="shared" si="144"/>
        <v>0</v>
      </c>
      <c r="AK296" s="5">
        <f t="shared" si="145"/>
        <v>0</v>
      </c>
      <c r="AL296" s="5">
        <f t="shared" si="146"/>
        <v>0</v>
      </c>
      <c r="AM296" s="5">
        <f t="shared" si="147"/>
        <v>0</v>
      </c>
      <c r="AN296" s="5">
        <f t="shared" si="148"/>
        <v>0</v>
      </c>
      <c r="AO296" s="5">
        <f t="shared" si="149"/>
        <v>0</v>
      </c>
      <c r="AP296" s="5">
        <f t="shared" si="150"/>
        <v>0</v>
      </c>
      <c r="AQ296" s="5">
        <f t="shared" si="151"/>
        <v>0</v>
      </c>
      <c r="AR296" s="5">
        <f t="shared" si="152"/>
        <v>0</v>
      </c>
      <c r="AS296" s="5">
        <f t="shared" si="153"/>
        <v>0</v>
      </c>
      <c r="AT296" s="5">
        <f t="shared" si="154"/>
        <v>0</v>
      </c>
      <c r="AV296" s="5"/>
      <c r="AX296" s="5">
        <f t="shared" si="155"/>
        <v>0</v>
      </c>
      <c r="AY296" s="5">
        <f t="shared" si="156"/>
        <v>0</v>
      </c>
      <c r="AZ296" s="5">
        <f t="shared" si="157"/>
        <v>0</v>
      </c>
      <c r="BA296" s="5">
        <f t="shared" si="158"/>
        <v>0</v>
      </c>
      <c r="BB296" s="5">
        <f t="shared" si="159"/>
        <v>0</v>
      </c>
      <c r="BC296" s="5">
        <f t="shared" si="160"/>
        <v>0</v>
      </c>
      <c r="BD296" s="5">
        <f t="shared" si="161"/>
        <v>0</v>
      </c>
      <c r="BE296" s="5">
        <f t="shared" si="162"/>
        <v>0</v>
      </c>
      <c r="BF296" s="5"/>
      <c r="BI296">
        <f>IF(Förbrukning!F295="",Förbrukning!E295,0)/IF(Förbrukning!$B$3=Listor!$B$5,F296,1)</f>
        <v>0</v>
      </c>
      <c r="BJ296">
        <f>Förbrukning!F295/IF(Förbrukning!$B$3=Listor!$B$5,F296,1)</f>
        <v>0</v>
      </c>
      <c r="BL296">
        <f t="shared" si="163"/>
        <v>7</v>
      </c>
      <c r="BM296">
        <f t="shared" si="168"/>
        <v>3</v>
      </c>
      <c r="BN296" s="5">
        <f>Indata!$B$7</f>
        <v>0</v>
      </c>
    </row>
    <row r="297" spans="4:66" x14ac:dyDescent="0.2">
      <c r="D297" s="4">
        <f t="shared" si="169"/>
        <v>46588</v>
      </c>
      <c r="E297" s="62">
        <f t="shared" si="164"/>
        <v>0</v>
      </c>
      <c r="F297">
        <f>24+SUMIFS(Listor!$C$22:$C$23,Listor!$B$22:$B$23,Uttag!D297)</f>
        <v>24</v>
      </c>
      <c r="G297" s="5">
        <f t="shared" si="165"/>
        <v>0</v>
      </c>
      <c r="I297" s="206">
        <f>Förbrukning!H296</f>
        <v>0</v>
      </c>
      <c r="J297" s="93"/>
      <c r="K297" s="132"/>
      <c r="L297" s="133"/>
      <c r="N297" s="5">
        <f t="shared" si="137"/>
        <v>0</v>
      </c>
      <c r="P297" s="5">
        <f>I297*SUMIFS(Priser!$L$3:$L$14,Priser!$A$3:$A$14,BL297)</f>
        <v>0</v>
      </c>
      <c r="Q297" s="5">
        <f t="shared" si="138"/>
        <v>0</v>
      </c>
      <c r="R297" s="5"/>
      <c r="U297" s="5">
        <f t="shared" si="139"/>
        <v>0</v>
      </c>
      <c r="V297" s="5">
        <f t="shared" si="170"/>
        <v>0</v>
      </c>
      <c r="W297" s="5">
        <f t="shared" si="140"/>
        <v>0</v>
      </c>
      <c r="X297" s="5">
        <f t="shared" si="166"/>
        <v>0</v>
      </c>
      <c r="Y297" s="5">
        <f>IF(X297&gt;=Priser!$N$6,Priser!$O$6,IF(X297&gt;=Priser!$N$5,Priser!$O$5,IF(X297&gt;=Priser!$N$4,Priser!$O$4,Priser!$O$3)))</f>
        <v>0</v>
      </c>
      <c r="Z297" s="5">
        <f>Y297*SUMIFS(Priser!$L$3:$L$14,Priser!$A$3:$A$14,$BL297)*V297</f>
        <v>0</v>
      </c>
      <c r="AA297" s="5">
        <f t="shared" si="167"/>
        <v>0</v>
      </c>
      <c r="AB297" s="5">
        <f>IF(AA297&gt;=Priser!$P$6,Priser!$Q$6,IF(AA297&gt;=Priser!$P$5,Priser!$Q$5,IF(AA297&gt;=Priser!$P$4,Priser!$Q$4,Priser!$Q$3)))</f>
        <v>0</v>
      </c>
      <c r="AC297" s="5">
        <f>AB297*SUMIFS(Priser!$L$3:$L$14,Priser!$A$3:$A$14,$BL297)*W297</f>
        <v>0</v>
      </c>
      <c r="AE297" s="5"/>
      <c r="AG297" s="5">
        <f t="shared" si="141"/>
        <v>0</v>
      </c>
      <c r="AH297" s="5">
        <f t="shared" si="142"/>
        <v>0</v>
      </c>
      <c r="AI297" s="5">
        <f t="shared" si="143"/>
        <v>0</v>
      </c>
      <c r="AJ297" s="5">
        <f t="shared" si="144"/>
        <v>0</v>
      </c>
      <c r="AK297" s="5">
        <f t="shared" si="145"/>
        <v>0</v>
      </c>
      <c r="AL297" s="5">
        <f t="shared" si="146"/>
        <v>0</v>
      </c>
      <c r="AM297" s="5">
        <f t="shared" si="147"/>
        <v>0</v>
      </c>
      <c r="AN297" s="5">
        <f t="shared" si="148"/>
        <v>0</v>
      </c>
      <c r="AO297" s="5">
        <f t="shared" si="149"/>
        <v>0</v>
      </c>
      <c r="AP297" s="5">
        <f t="shared" si="150"/>
        <v>0</v>
      </c>
      <c r="AQ297" s="5">
        <f t="shared" si="151"/>
        <v>0</v>
      </c>
      <c r="AR297" s="5">
        <f t="shared" si="152"/>
        <v>0</v>
      </c>
      <c r="AS297" s="5">
        <f t="shared" si="153"/>
        <v>0</v>
      </c>
      <c r="AT297" s="5">
        <f t="shared" si="154"/>
        <v>0</v>
      </c>
      <c r="AV297" s="5"/>
      <c r="AX297" s="5">
        <f t="shared" si="155"/>
        <v>0</v>
      </c>
      <c r="AY297" s="5">
        <f t="shared" si="156"/>
        <v>0</v>
      </c>
      <c r="AZ297" s="5">
        <f t="shared" si="157"/>
        <v>0</v>
      </c>
      <c r="BA297" s="5">
        <f t="shared" si="158"/>
        <v>0</v>
      </c>
      <c r="BB297" s="5">
        <f t="shared" si="159"/>
        <v>0</v>
      </c>
      <c r="BC297" s="5">
        <f t="shared" si="160"/>
        <v>0</v>
      </c>
      <c r="BD297" s="5">
        <f t="shared" si="161"/>
        <v>0</v>
      </c>
      <c r="BE297" s="5">
        <f t="shared" si="162"/>
        <v>0</v>
      </c>
      <c r="BF297" s="5"/>
      <c r="BI297">
        <f>IF(Förbrukning!F296="",Förbrukning!E296,0)/IF(Förbrukning!$B$3=Listor!$B$5,F297,1)</f>
        <v>0</v>
      </c>
      <c r="BJ297">
        <f>Förbrukning!F296/IF(Förbrukning!$B$3=Listor!$B$5,F297,1)</f>
        <v>0</v>
      </c>
      <c r="BL297">
        <f t="shared" si="163"/>
        <v>7</v>
      </c>
      <c r="BM297">
        <f t="shared" si="168"/>
        <v>3</v>
      </c>
      <c r="BN297" s="5">
        <f>Indata!$B$7</f>
        <v>0</v>
      </c>
    </row>
    <row r="298" spans="4:66" x14ac:dyDescent="0.2">
      <c r="D298" s="4">
        <f t="shared" si="169"/>
        <v>46589</v>
      </c>
      <c r="E298" s="62">
        <f t="shared" si="164"/>
        <v>0</v>
      </c>
      <c r="F298">
        <f>24+SUMIFS(Listor!$C$22:$C$23,Listor!$B$22:$B$23,Uttag!D298)</f>
        <v>24</v>
      </c>
      <c r="G298" s="5">
        <f t="shared" si="165"/>
        <v>0</v>
      </c>
      <c r="I298" s="206">
        <f>Förbrukning!H297</f>
        <v>0</v>
      </c>
      <c r="J298" s="93"/>
      <c r="K298" s="132"/>
      <c r="L298" s="133"/>
      <c r="N298" s="5">
        <f t="shared" si="137"/>
        <v>0</v>
      </c>
      <c r="P298" s="5">
        <f>I298*SUMIFS(Priser!$L$3:$L$14,Priser!$A$3:$A$14,BL298)</f>
        <v>0</v>
      </c>
      <c r="Q298" s="5">
        <f t="shared" si="138"/>
        <v>0</v>
      </c>
      <c r="R298" s="5"/>
      <c r="U298" s="5">
        <f t="shared" si="139"/>
        <v>0</v>
      </c>
      <c r="V298" s="5">
        <f t="shared" si="170"/>
        <v>0</v>
      </c>
      <c r="W298" s="5">
        <f t="shared" si="140"/>
        <v>0</v>
      </c>
      <c r="X298" s="5">
        <f t="shared" si="166"/>
        <v>0</v>
      </c>
      <c r="Y298" s="5">
        <f>IF(X298&gt;=Priser!$N$6,Priser!$O$6,IF(X298&gt;=Priser!$N$5,Priser!$O$5,IF(X298&gt;=Priser!$N$4,Priser!$O$4,Priser!$O$3)))</f>
        <v>0</v>
      </c>
      <c r="Z298" s="5">
        <f>Y298*SUMIFS(Priser!$L$3:$L$14,Priser!$A$3:$A$14,$BL298)*V298</f>
        <v>0</v>
      </c>
      <c r="AA298" s="5">
        <f t="shared" si="167"/>
        <v>0</v>
      </c>
      <c r="AB298" s="5">
        <f>IF(AA298&gt;=Priser!$P$6,Priser!$Q$6,IF(AA298&gt;=Priser!$P$5,Priser!$Q$5,IF(AA298&gt;=Priser!$P$4,Priser!$Q$4,Priser!$Q$3)))</f>
        <v>0</v>
      </c>
      <c r="AC298" s="5">
        <f>AB298*SUMIFS(Priser!$L$3:$L$14,Priser!$A$3:$A$14,$BL298)*W298</f>
        <v>0</v>
      </c>
      <c r="AE298" s="5"/>
      <c r="AG298" s="5">
        <f t="shared" si="141"/>
        <v>0</v>
      </c>
      <c r="AH298" s="5">
        <f t="shared" si="142"/>
        <v>0</v>
      </c>
      <c r="AI298" s="5">
        <f t="shared" si="143"/>
        <v>0</v>
      </c>
      <c r="AJ298" s="5">
        <f t="shared" si="144"/>
        <v>0</v>
      </c>
      <c r="AK298" s="5">
        <f t="shared" si="145"/>
        <v>0</v>
      </c>
      <c r="AL298" s="5">
        <f t="shared" si="146"/>
        <v>0</v>
      </c>
      <c r="AM298" s="5">
        <f t="shared" si="147"/>
        <v>0</v>
      </c>
      <c r="AN298" s="5">
        <f t="shared" si="148"/>
        <v>0</v>
      </c>
      <c r="AO298" s="5">
        <f t="shared" si="149"/>
        <v>0</v>
      </c>
      <c r="AP298" s="5">
        <f t="shared" si="150"/>
        <v>0</v>
      </c>
      <c r="AQ298" s="5">
        <f t="shared" si="151"/>
        <v>0</v>
      </c>
      <c r="AR298" s="5">
        <f t="shared" si="152"/>
        <v>0</v>
      </c>
      <c r="AS298" s="5">
        <f t="shared" si="153"/>
        <v>0</v>
      </c>
      <c r="AT298" s="5">
        <f t="shared" si="154"/>
        <v>0</v>
      </c>
      <c r="AV298" s="5"/>
      <c r="AX298" s="5">
        <f t="shared" si="155"/>
        <v>0</v>
      </c>
      <c r="AY298" s="5">
        <f t="shared" si="156"/>
        <v>0</v>
      </c>
      <c r="AZ298" s="5">
        <f t="shared" si="157"/>
        <v>0</v>
      </c>
      <c r="BA298" s="5">
        <f t="shared" si="158"/>
        <v>0</v>
      </c>
      <c r="BB298" s="5">
        <f t="shared" si="159"/>
        <v>0</v>
      </c>
      <c r="BC298" s="5">
        <f t="shared" si="160"/>
        <v>0</v>
      </c>
      <c r="BD298" s="5">
        <f t="shared" si="161"/>
        <v>0</v>
      </c>
      <c r="BE298" s="5">
        <f t="shared" si="162"/>
        <v>0</v>
      </c>
      <c r="BF298" s="5"/>
      <c r="BI298">
        <f>IF(Förbrukning!F297="",Förbrukning!E297,0)/IF(Förbrukning!$B$3=Listor!$B$5,F298,1)</f>
        <v>0</v>
      </c>
      <c r="BJ298">
        <f>Förbrukning!F297/IF(Förbrukning!$B$3=Listor!$B$5,F298,1)</f>
        <v>0</v>
      </c>
      <c r="BL298">
        <f t="shared" si="163"/>
        <v>7</v>
      </c>
      <c r="BM298">
        <f t="shared" si="168"/>
        <v>3</v>
      </c>
      <c r="BN298" s="5">
        <f>Indata!$B$7</f>
        <v>0</v>
      </c>
    </row>
    <row r="299" spans="4:66" x14ac:dyDescent="0.2">
      <c r="D299" s="4">
        <f t="shared" si="169"/>
        <v>46590</v>
      </c>
      <c r="E299" s="62">
        <f t="shared" si="164"/>
        <v>0</v>
      </c>
      <c r="F299">
        <f>24+SUMIFS(Listor!$C$22:$C$23,Listor!$B$22:$B$23,Uttag!D299)</f>
        <v>24</v>
      </c>
      <c r="G299" s="5">
        <f t="shared" si="165"/>
        <v>0</v>
      </c>
      <c r="I299" s="206">
        <f>Förbrukning!H298</f>
        <v>0</v>
      </c>
      <c r="J299" s="93"/>
      <c r="K299" s="132"/>
      <c r="L299" s="133"/>
      <c r="N299" s="5">
        <f t="shared" si="137"/>
        <v>0</v>
      </c>
      <c r="P299" s="5">
        <f>I299*SUMIFS(Priser!$L$3:$L$14,Priser!$A$3:$A$14,BL299)</f>
        <v>0</v>
      </c>
      <c r="Q299" s="5">
        <f t="shared" si="138"/>
        <v>0</v>
      </c>
      <c r="R299" s="5"/>
      <c r="U299" s="5">
        <f t="shared" si="139"/>
        <v>0</v>
      </c>
      <c r="V299" s="5">
        <f t="shared" si="170"/>
        <v>0</v>
      </c>
      <c r="W299" s="5">
        <f t="shared" si="140"/>
        <v>0</v>
      </c>
      <c r="X299" s="5">
        <f t="shared" si="166"/>
        <v>0</v>
      </c>
      <c r="Y299" s="5">
        <f>IF(X299&gt;=Priser!$N$6,Priser!$O$6,IF(X299&gt;=Priser!$N$5,Priser!$O$5,IF(X299&gt;=Priser!$N$4,Priser!$O$4,Priser!$O$3)))</f>
        <v>0</v>
      </c>
      <c r="Z299" s="5">
        <f>Y299*SUMIFS(Priser!$L$3:$L$14,Priser!$A$3:$A$14,$BL299)*V299</f>
        <v>0</v>
      </c>
      <c r="AA299" s="5">
        <f t="shared" si="167"/>
        <v>0</v>
      </c>
      <c r="AB299" s="5">
        <f>IF(AA299&gt;=Priser!$P$6,Priser!$Q$6,IF(AA299&gt;=Priser!$P$5,Priser!$Q$5,IF(AA299&gt;=Priser!$P$4,Priser!$Q$4,Priser!$Q$3)))</f>
        <v>0</v>
      </c>
      <c r="AC299" s="5">
        <f>AB299*SUMIFS(Priser!$L$3:$L$14,Priser!$A$3:$A$14,$BL299)*W299</f>
        <v>0</v>
      </c>
      <c r="AE299" s="5"/>
      <c r="AG299" s="5">
        <f t="shared" si="141"/>
        <v>0</v>
      </c>
      <c r="AH299" s="5">
        <f t="shared" si="142"/>
        <v>0</v>
      </c>
      <c r="AI299" s="5">
        <f t="shared" si="143"/>
        <v>0</v>
      </c>
      <c r="AJ299" s="5">
        <f t="shared" si="144"/>
        <v>0</v>
      </c>
      <c r="AK299" s="5">
        <f t="shared" si="145"/>
        <v>0</v>
      </c>
      <c r="AL299" s="5">
        <f t="shared" si="146"/>
        <v>0</v>
      </c>
      <c r="AM299" s="5">
        <f t="shared" si="147"/>
        <v>0</v>
      </c>
      <c r="AN299" s="5">
        <f t="shared" si="148"/>
        <v>0</v>
      </c>
      <c r="AO299" s="5">
        <f t="shared" si="149"/>
        <v>0</v>
      </c>
      <c r="AP299" s="5">
        <f t="shared" si="150"/>
        <v>0</v>
      </c>
      <c r="AQ299" s="5">
        <f t="shared" si="151"/>
        <v>0</v>
      </c>
      <c r="AR299" s="5">
        <f t="shared" si="152"/>
        <v>0</v>
      </c>
      <c r="AS299" s="5">
        <f t="shared" si="153"/>
        <v>0</v>
      </c>
      <c r="AT299" s="5">
        <f t="shared" si="154"/>
        <v>0</v>
      </c>
      <c r="AV299" s="5"/>
      <c r="AX299" s="5">
        <f t="shared" si="155"/>
        <v>0</v>
      </c>
      <c r="AY299" s="5">
        <f t="shared" si="156"/>
        <v>0</v>
      </c>
      <c r="AZ299" s="5">
        <f t="shared" si="157"/>
        <v>0</v>
      </c>
      <c r="BA299" s="5">
        <f t="shared" si="158"/>
        <v>0</v>
      </c>
      <c r="BB299" s="5">
        <f t="shared" si="159"/>
        <v>0</v>
      </c>
      <c r="BC299" s="5">
        <f t="shared" si="160"/>
        <v>0</v>
      </c>
      <c r="BD299" s="5">
        <f t="shared" si="161"/>
        <v>0</v>
      </c>
      <c r="BE299" s="5">
        <f t="shared" si="162"/>
        <v>0</v>
      </c>
      <c r="BF299" s="5"/>
      <c r="BI299">
        <f>IF(Förbrukning!F298="",Förbrukning!E298,0)/IF(Förbrukning!$B$3=Listor!$B$5,F299,1)</f>
        <v>0</v>
      </c>
      <c r="BJ299">
        <f>Förbrukning!F298/IF(Förbrukning!$B$3=Listor!$B$5,F299,1)</f>
        <v>0</v>
      </c>
      <c r="BL299">
        <f t="shared" si="163"/>
        <v>7</v>
      </c>
      <c r="BM299">
        <f t="shared" si="168"/>
        <v>3</v>
      </c>
      <c r="BN299" s="5">
        <f>Indata!$B$7</f>
        <v>0</v>
      </c>
    </row>
    <row r="300" spans="4:66" x14ac:dyDescent="0.2">
      <c r="D300" s="4">
        <f t="shared" si="169"/>
        <v>46591</v>
      </c>
      <c r="E300" s="62">
        <f t="shared" si="164"/>
        <v>0</v>
      </c>
      <c r="F300">
        <f>24+SUMIFS(Listor!$C$22:$C$23,Listor!$B$22:$B$23,Uttag!D300)</f>
        <v>24</v>
      </c>
      <c r="G300" s="5">
        <f t="shared" si="165"/>
        <v>0</v>
      </c>
      <c r="I300" s="206">
        <f>Förbrukning!H299</f>
        <v>0</v>
      </c>
      <c r="J300" s="93"/>
      <c r="K300" s="132"/>
      <c r="L300" s="133"/>
      <c r="N300" s="5">
        <f t="shared" si="137"/>
        <v>0</v>
      </c>
      <c r="P300" s="5">
        <f>I300*SUMIFS(Priser!$L$3:$L$14,Priser!$A$3:$A$14,BL300)</f>
        <v>0</v>
      </c>
      <c r="Q300" s="5">
        <f t="shared" si="138"/>
        <v>0</v>
      </c>
      <c r="R300" s="5"/>
      <c r="U300" s="5">
        <f t="shared" si="139"/>
        <v>0</v>
      </c>
      <c r="V300" s="5">
        <f t="shared" si="170"/>
        <v>0</v>
      </c>
      <c r="W300" s="5">
        <f t="shared" si="140"/>
        <v>0</v>
      </c>
      <c r="X300" s="5">
        <f t="shared" si="166"/>
        <v>0</v>
      </c>
      <c r="Y300" s="5">
        <f>IF(X300&gt;=Priser!$N$6,Priser!$O$6,IF(X300&gt;=Priser!$N$5,Priser!$O$5,IF(X300&gt;=Priser!$N$4,Priser!$O$4,Priser!$O$3)))</f>
        <v>0</v>
      </c>
      <c r="Z300" s="5">
        <f>Y300*SUMIFS(Priser!$L$3:$L$14,Priser!$A$3:$A$14,$BL300)*V300</f>
        <v>0</v>
      </c>
      <c r="AA300" s="5">
        <f t="shared" si="167"/>
        <v>0</v>
      </c>
      <c r="AB300" s="5">
        <f>IF(AA300&gt;=Priser!$P$6,Priser!$Q$6,IF(AA300&gt;=Priser!$P$5,Priser!$Q$5,IF(AA300&gt;=Priser!$P$4,Priser!$Q$4,Priser!$Q$3)))</f>
        <v>0</v>
      </c>
      <c r="AC300" s="5">
        <f>AB300*SUMIFS(Priser!$L$3:$L$14,Priser!$A$3:$A$14,$BL300)*W300</f>
        <v>0</v>
      </c>
      <c r="AE300" s="5"/>
      <c r="AG300" s="5">
        <f t="shared" si="141"/>
        <v>0</v>
      </c>
      <c r="AH300" s="5">
        <f t="shared" si="142"/>
        <v>0</v>
      </c>
      <c r="AI300" s="5">
        <f t="shared" si="143"/>
        <v>0</v>
      </c>
      <c r="AJ300" s="5">
        <f t="shared" si="144"/>
        <v>0</v>
      </c>
      <c r="AK300" s="5">
        <f t="shared" si="145"/>
        <v>0</v>
      </c>
      <c r="AL300" s="5">
        <f t="shared" si="146"/>
        <v>0</v>
      </c>
      <c r="AM300" s="5">
        <f t="shared" si="147"/>
        <v>0</v>
      </c>
      <c r="AN300" s="5">
        <f t="shared" si="148"/>
        <v>0</v>
      </c>
      <c r="AO300" s="5">
        <f t="shared" si="149"/>
        <v>0</v>
      </c>
      <c r="AP300" s="5">
        <f t="shared" si="150"/>
        <v>0</v>
      </c>
      <c r="AQ300" s="5">
        <f t="shared" si="151"/>
        <v>0</v>
      </c>
      <c r="AR300" s="5">
        <f t="shared" si="152"/>
        <v>0</v>
      </c>
      <c r="AS300" s="5">
        <f t="shared" si="153"/>
        <v>0</v>
      </c>
      <c r="AT300" s="5">
        <f t="shared" si="154"/>
        <v>0</v>
      </c>
      <c r="AV300" s="5"/>
      <c r="AX300" s="5">
        <f t="shared" si="155"/>
        <v>0</v>
      </c>
      <c r="AY300" s="5">
        <f t="shared" si="156"/>
        <v>0</v>
      </c>
      <c r="AZ300" s="5">
        <f t="shared" si="157"/>
        <v>0</v>
      </c>
      <c r="BA300" s="5">
        <f t="shared" si="158"/>
        <v>0</v>
      </c>
      <c r="BB300" s="5">
        <f t="shared" si="159"/>
        <v>0</v>
      </c>
      <c r="BC300" s="5">
        <f t="shared" si="160"/>
        <v>0</v>
      </c>
      <c r="BD300" s="5">
        <f t="shared" si="161"/>
        <v>0</v>
      </c>
      <c r="BE300" s="5">
        <f t="shared" si="162"/>
        <v>0</v>
      </c>
      <c r="BF300" s="5"/>
      <c r="BI300">
        <f>IF(Förbrukning!F299="",Förbrukning!E299,0)/IF(Förbrukning!$B$3=Listor!$B$5,F300,1)</f>
        <v>0</v>
      </c>
      <c r="BJ300">
        <f>Förbrukning!F299/IF(Förbrukning!$B$3=Listor!$B$5,F300,1)</f>
        <v>0</v>
      </c>
      <c r="BL300">
        <f t="shared" si="163"/>
        <v>7</v>
      </c>
      <c r="BM300">
        <f t="shared" si="168"/>
        <v>3</v>
      </c>
      <c r="BN300" s="5">
        <f>Indata!$B$7</f>
        <v>0</v>
      </c>
    </row>
    <row r="301" spans="4:66" x14ac:dyDescent="0.2">
      <c r="D301" s="4">
        <f t="shared" si="169"/>
        <v>46592</v>
      </c>
      <c r="E301" s="62">
        <f t="shared" si="164"/>
        <v>0</v>
      </c>
      <c r="F301">
        <f>24+SUMIFS(Listor!$C$22:$C$23,Listor!$B$22:$B$23,Uttag!D301)</f>
        <v>24</v>
      </c>
      <c r="G301" s="5">
        <f t="shared" si="165"/>
        <v>0</v>
      </c>
      <c r="I301" s="206">
        <f>Förbrukning!H300</f>
        <v>0</v>
      </c>
      <c r="J301" s="93"/>
      <c r="K301" s="132"/>
      <c r="L301" s="133"/>
      <c r="N301" s="5">
        <f t="shared" si="137"/>
        <v>0</v>
      </c>
      <c r="P301" s="5">
        <f>I301*SUMIFS(Priser!$L$3:$L$14,Priser!$A$3:$A$14,BL301)</f>
        <v>0</v>
      </c>
      <c r="Q301" s="5">
        <f t="shared" si="138"/>
        <v>0</v>
      </c>
      <c r="R301" s="5"/>
      <c r="U301" s="5">
        <f t="shared" si="139"/>
        <v>0</v>
      </c>
      <c r="V301" s="5">
        <f t="shared" si="170"/>
        <v>0</v>
      </c>
      <c r="W301" s="5">
        <f t="shared" si="140"/>
        <v>0</v>
      </c>
      <c r="X301" s="5">
        <f t="shared" si="166"/>
        <v>0</v>
      </c>
      <c r="Y301" s="5">
        <f>IF(X301&gt;=Priser!$N$6,Priser!$O$6,IF(X301&gt;=Priser!$N$5,Priser!$O$5,IF(X301&gt;=Priser!$N$4,Priser!$O$4,Priser!$O$3)))</f>
        <v>0</v>
      </c>
      <c r="Z301" s="5">
        <f>Y301*SUMIFS(Priser!$L$3:$L$14,Priser!$A$3:$A$14,$BL301)*V301</f>
        <v>0</v>
      </c>
      <c r="AA301" s="5">
        <f t="shared" si="167"/>
        <v>0</v>
      </c>
      <c r="AB301" s="5">
        <f>IF(AA301&gt;=Priser!$P$6,Priser!$Q$6,IF(AA301&gt;=Priser!$P$5,Priser!$Q$5,IF(AA301&gt;=Priser!$P$4,Priser!$Q$4,Priser!$Q$3)))</f>
        <v>0</v>
      </c>
      <c r="AC301" s="5">
        <f>AB301*SUMIFS(Priser!$L$3:$L$14,Priser!$A$3:$A$14,$BL301)*W301</f>
        <v>0</v>
      </c>
      <c r="AE301" s="5"/>
      <c r="AG301" s="5">
        <f t="shared" si="141"/>
        <v>0</v>
      </c>
      <c r="AH301" s="5">
        <f t="shared" si="142"/>
        <v>0</v>
      </c>
      <c r="AI301" s="5">
        <f t="shared" si="143"/>
        <v>0</v>
      </c>
      <c r="AJ301" s="5">
        <f t="shared" si="144"/>
        <v>0</v>
      </c>
      <c r="AK301" s="5">
        <f t="shared" si="145"/>
        <v>0</v>
      </c>
      <c r="AL301" s="5">
        <f t="shared" si="146"/>
        <v>0</v>
      </c>
      <c r="AM301" s="5">
        <f t="shared" si="147"/>
        <v>0</v>
      </c>
      <c r="AN301" s="5">
        <f t="shared" si="148"/>
        <v>0</v>
      </c>
      <c r="AO301" s="5">
        <f t="shared" si="149"/>
        <v>0</v>
      </c>
      <c r="AP301" s="5">
        <f t="shared" si="150"/>
        <v>0</v>
      </c>
      <c r="AQ301" s="5">
        <f t="shared" si="151"/>
        <v>0</v>
      </c>
      <c r="AR301" s="5">
        <f t="shared" si="152"/>
        <v>0</v>
      </c>
      <c r="AS301" s="5">
        <f t="shared" si="153"/>
        <v>0</v>
      </c>
      <c r="AT301" s="5">
        <f t="shared" si="154"/>
        <v>0</v>
      </c>
      <c r="AV301" s="5"/>
      <c r="AX301" s="5">
        <f t="shared" si="155"/>
        <v>0</v>
      </c>
      <c r="AY301" s="5">
        <f t="shared" si="156"/>
        <v>0</v>
      </c>
      <c r="AZ301" s="5">
        <f t="shared" si="157"/>
        <v>0</v>
      </c>
      <c r="BA301" s="5">
        <f t="shared" si="158"/>
        <v>0</v>
      </c>
      <c r="BB301" s="5">
        <f t="shared" si="159"/>
        <v>0</v>
      </c>
      <c r="BC301" s="5">
        <f t="shared" si="160"/>
        <v>0</v>
      </c>
      <c r="BD301" s="5">
        <f t="shared" si="161"/>
        <v>0</v>
      </c>
      <c r="BE301" s="5">
        <f t="shared" si="162"/>
        <v>0</v>
      </c>
      <c r="BF301" s="5"/>
      <c r="BI301">
        <f>IF(Förbrukning!F300="",Förbrukning!E300,0)/IF(Förbrukning!$B$3=Listor!$B$5,F301,1)</f>
        <v>0</v>
      </c>
      <c r="BJ301">
        <f>Förbrukning!F300/IF(Förbrukning!$B$3=Listor!$B$5,F301,1)</f>
        <v>0</v>
      </c>
      <c r="BL301">
        <f t="shared" si="163"/>
        <v>7</v>
      </c>
      <c r="BM301">
        <f t="shared" si="168"/>
        <v>3</v>
      </c>
      <c r="BN301" s="5">
        <f>Indata!$B$7</f>
        <v>0</v>
      </c>
    </row>
    <row r="302" spans="4:66" x14ac:dyDescent="0.2">
      <c r="D302" s="4">
        <f t="shared" si="169"/>
        <v>46593</v>
      </c>
      <c r="E302" s="62">
        <f t="shared" si="164"/>
        <v>0</v>
      </c>
      <c r="F302">
        <f>24+SUMIFS(Listor!$C$22:$C$23,Listor!$B$22:$B$23,Uttag!D302)</f>
        <v>24</v>
      </c>
      <c r="G302" s="5">
        <f t="shared" si="165"/>
        <v>0</v>
      </c>
      <c r="I302" s="206">
        <f>Förbrukning!H301</f>
        <v>0</v>
      </c>
      <c r="J302" s="93"/>
      <c r="K302" s="132"/>
      <c r="L302" s="133"/>
      <c r="N302" s="5">
        <f t="shared" si="137"/>
        <v>0</v>
      </c>
      <c r="P302" s="5">
        <f>I302*SUMIFS(Priser!$L$3:$L$14,Priser!$A$3:$A$14,BL302)</f>
        <v>0</v>
      </c>
      <c r="Q302" s="5">
        <f t="shared" si="138"/>
        <v>0</v>
      </c>
      <c r="R302" s="5"/>
      <c r="U302" s="5">
        <f t="shared" si="139"/>
        <v>0</v>
      </c>
      <c r="V302" s="5">
        <f t="shared" si="170"/>
        <v>0</v>
      </c>
      <c r="W302" s="5">
        <f t="shared" si="140"/>
        <v>0</v>
      </c>
      <c r="X302" s="5">
        <f t="shared" si="166"/>
        <v>0</v>
      </c>
      <c r="Y302" s="5">
        <f>IF(X302&gt;=Priser!$N$6,Priser!$O$6,IF(X302&gt;=Priser!$N$5,Priser!$O$5,IF(X302&gt;=Priser!$N$4,Priser!$O$4,Priser!$O$3)))</f>
        <v>0</v>
      </c>
      <c r="Z302" s="5">
        <f>Y302*SUMIFS(Priser!$L$3:$L$14,Priser!$A$3:$A$14,$BL302)*V302</f>
        <v>0</v>
      </c>
      <c r="AA302" s="5">
        <f t="shared" si="167"/>
        <v>0</v>
      </c>
      <c r="AB302" s="5">
        <f>IF(AA302&gt;=Priser!$P$6,Priser!$Q$6,IF(AA302&gt;=Priser!$P$5,Priser!$Q$5,IF(AA302&gt;=Priser!$P$4,Priser!$Q$4,Priser!$Q$3)))</f>
        <v>0</v>
      </c>
      <c r="AC302" s="5">
        <f>AB302*SUMIFS(Priser!$L$3:$L$14,Priser!$A$3:$A$14,$BL302)*W302</f>
        <v>0</v>
      </c>
      <c r="AE302" s="5"/>
      <c r="AG302" s="5">
        <f t="shared" si="141"/>
        <v>0</v>
      </c>
      <c r="AH302" s="5">
        <f t="shared" si="142"/>
        <v>0</v>
      </c>
      <c r="AI302" s="5">
        <f t="shared" si="143"/>
        <v>0</v>
      </c>
      <c r="AJ302" s="5">
        <f t="shared" si="144"/>
        <v>0</v>
      </c>
      <c r="AK302" s="5">
        <f t="shared" si="145"/>
        <v>0</v>
      </c>
      <c r="AL302" s="5">
        <f t="shared" si="146"/>
        <v>0</v>
      </c>
      <c r="AM302" s="5">
        <f t="shared" si="147"/>
        <v>0</v>
      </c>
      <c r="AN302" s="5">
        <f t="shared" si="148"/>
        <v>0</v>
      </c>
      <c r="AO302" s="5">
        <f t="shared" si="149"/>
        <v>0</v>
      </c>
      <c r="AP302" s="5">
        <f t="shared" si="150"/>
        <v>0</v>
      </c>
      <c r="AQ302" s="5">
        <f t="shared" si="151"/>
        <v>0</v>
      </c>
      <c r="AR302" s="5">
        <f t="shared" si="152"/>
        <v>0</v>
      </c>
      <c r="AS302" s="5">
        <f t="shared" si="153"/>
        <v>0</v>
      </c>
      <c r="AT302" s="5">
        <f t="shared" si="154"/>
        <v>0</v>
      </c>
      <c r="AV302" s="5"/>
      <c r="AX302" s="5">
        <f t="shared" si="155"/>
        <v>0</v>
      </c>
      <c r="AY302" s="5">
        <f t="shared" si="156"/>
        <v>0</v>
      </c>
      <c r="AZ302" s="5">
        <f t="shared" si="157"/>
        <v>0</v>
      </c>
      <c r="BA302" s="5">
        <f t="shared" si="158"/>
        <v>0</v>
      </c>
      <c r="BB302" s="5">
        <f t="shared" si="159"/>
        <v>0</v>
      </c>
      <c r="BC302" s="5">
        <f t="shared" si="160"/>
        <v>0</v>
      </c>
      <c r="BD302" s="5">
        <f t="shared" si="161"/>
        <v>0</v>
      </c>
      <c r="BE302" s="5">
        <f t="shared" si="162"/>
        <v>0</v>
      </c>
      <c r="BF302" s="5"/>
      <c r="BI302">
        <f>IF(Förbrukning!F301="",Förbrukning!E301,0)/IF(Förbrukning!$B$3=Listor!$B$5,F302,1)</f>
        <v>0</v>
      </c>
      <c r="BJ302">
        <f>Förbrukning!F301/IF(Förbrukning!$B$3=Listor!$B$5,F302,1)</f>
        <v>0</v>
      </c>
      <c r="BL302">
        <f t="shared" si="163"/>
        <v>7</v>
      </c>
      <c r="BM302">
        <f t="shared" si="168"/>
        <v>3</v>
      </c>
      <c r="BN302" s="5">
        <f>Indata!$B$7</f>
        <v>0</v>
      </c>
    </row>
    <row r="303" spans="4:66" x14ac:dyDescent="0.2">
      <c r="D303" s="4">
        <f t="shared" si="169"/>
        <v>46594</v>
      </c>
      <c r="E303" s="62">
        <f t="shared" si="164"/>
        <v>0</v>
      </c>
      <c r="F303">
        <f>24+SUMIFS(Listor!$C$22:$C$23,Listor!$B$22:$B$23,Uttag!D303)</f>
        <v>24</v>
      </c>
      <c r="G303" s="5">
        <f t="shared" si="165"/>
        <v>0</v>
      </c>
      <c r="I303" s="206">
        <f>Förbrukning!H302</f>
        <v>0</v>
      </c>
      <c r="J303" s="93"/>
      <c r="K303" s="132"/>
      <c r="L303" s="133"/>
      <c r="N303" s="5">
        <f t="shared" si="137"/>
        <v>0</v>
      </c>
      <c r="P303" s="5">
        <f>I303*SUMIFS(Priser!$L$3:$L$14,Priser!$A$3:$A$14,BL303)</f>
        <v>0</v>
      </c>
      <c r="Q303" s="5">
        <f t="shared" si="138"/>
        <v>0</v>
      </c>
      <c r="R303" s="5"/>
      <c r="U303" s="5">
        <f t="shared" si="139"/>
        <v>0</v>
      </c>
      <c r="V303" s="5">
        <f t="shared" si="170"/>
        <v>0</v>
      </c>
      <c r="W303" s="5">
        <f t="shared" si="140"/>
        <v>0</v>
      </c>
      <c r="X303" s="5">
        <f t="shared" si="166"/>
        <v>0</v>
      </c>
      <c r="Y303" s="5">
        <f>IF(X303&gt;=Priser!$N$6,Priser!$O$6,IF(X303&gt;=Priser!$N$5,Priser!$O$5,IF(X303&gt;=Priser!$N$4,Priser!$O$4,Priser!$O$3)))</f>
        <v>0</v>
      </c>
      <c r="Z303" s="5">
        <f>Y303*SUMIFS(Priser!$L$3:$L$14,Priser!$A$3:$A$14,$BL303)*V303</f>
        <v>0</v>
      </c>
      <c r="AA303" s="5">
        <f t="shared" si="167"/>
        <v>0</v>
      </c>
      <c r="AB303" s="5">
        <f>IF(AA303&gt;=Priser!$P$6,Priser!$Q$6,IF(AA303&gt;=Priser!$P$5,Priser!$Q$5,IF(AA303&gt;=Priser!$P$4,Priser!$Q$4,Priser!$Q$3)))</f>
        <v>0</v>
      </c>
      <c r="AC303" s="5">
        <f>AB303*SUMIFS(Priser!$L$3:$L$14,Priser!$A$3:$A$14,$BL303)*W303</f>
        <v>0</v>
      </c>
      <c r="AE303" s="5"/>
      <c r="AG303" s="5">
        <f t="shared" si="141"/>
        <v>0</v>
      </c>
      <c r="AH303" s="5">
        <f t="shared" si="142"/>
        <v>0</v>
      </c>
      <c r="AI303" s="5">
        <f t="shared" si="143"/>
        <v>0</v>
      </c>
      <c r="AJ303" s="5">
        <f t="shared" si="144"/>
        <v>0</v>
      </c>
      <c r="AK303" s="5">
        <f t="shared" si="145"/>
        <v>0</v>
      </c>
      <c r="AL303" s="5">
        <f t="shared" si="146"/>
        <v>0</v>
      </c>
      <c r="AM303" s="5">
        <f t="shared" si="147"/>
        <v>0</v>
      </c>
      <c r="AN303" s="5">
        <f t="shared" si="148"/>
        <v>0</v>
      </c>
      <c r="AO303" s="5">
        <f t="shared" si="149"/>
        <v>0</v>
      </c>
      <c r="AP303" s="5">
        <f t="shared" si="150"/>
        <v>0</v>
      </c>
      <c r="AQ303" s="5">
        <f t="shared" si="151"/>
        <v>0</v>
      </c>
      <c r="AR303" s="5">
        <f t="shared" si="152"/>
        <v>0</v>
      </c>
      <c r="AS303" s="5">
        <f t="shared" si="153"/>
        <v>0</v>
      </c>
      <c r="AT303" s="5">
        <f t="shared" si="154"/>
        <v>0</v>
      </c>
      <c r="AV303" s="5"/>
      <c r="AX303" s="5">
        <f t="shared" si="155"/>
        <v>0</v>
      </c>
      <c r="AY303" s="5">
        <f t="shared" si="156"/>
        <v>0</v>
      </c>
      <c r="AZ303" s="5">
        <f t="shared" si="157"/>
        <v>0</v>
      </c>
      <c r="BA303" s="5">
        <f t="shared" si="158"/>
        <v>0</v>
      </c>
      <c r="BB303" s="5">
        <f t="shared" si="159"/>
        <v>0</v>
      </c>
      <c r="BC303" s="5">
        <f t="shared" si="160"/>
        <v>0</v>
      </c>
      <c r="BD303" s="5">
        <f t="shared" si="161"/>
        <v>0</v>
      </c>
      <c r="BE303" s="5">
        <f t="shared" si="162"/>
        <v>0</v>
      </c>
      <c r="BF303" s="5"/>
      <c r="BI303">
        <f>IF(Förbrukning!F302="",Förbrukning!E302,0)/IF(Förbrukning!$B$3=Listor!$B$5,F303,1)</f>
        <v>0</v>
      </c>
      <c r="BJ303">
        <f>Förbrukning!F302/IF(Förbrukning!$B$3=Listor!$B$5,F303,1)</f>
        <v>0</v>
      </c>
      <c r="BL303">
        <f t="shared" si="163"/>
        <v>7</v>
      </c>
      <c r="BM303">
        <f t="shared" si="168"/>
        <v>3</v>
      </c>
      <c r="BN303" s="5">
        <f>Indata!$B$7</f>
        <v>0</v>
      </c>
    </row>
    <row r="304" spans="4:66" x14ac:dyDescent="0.2">
      <c r="D304" s="4">
        <f t="shared" si="169"/>
        <v>46595</v>
      </c>
      <c r="E304" s="62">
        <f t="shared" si="164"/>
        <v>0</v>
      </c>
      <c r="F304">
        <f>24+SUMIFS(Listor!$C$22:$C$23,Listor!$B$22:$B$23,Uttag!D304)</f>
        <v>24</v>
      </c>
      <c r="G304" s="5">
        <f t="shared" si="165"/>
        <v>0</v>
      </c>
      <c r="I304" s="206">
        <f>Förbrukning!H303</f>
        <v>0</v>
      </c>
      <c r="J304" s="93"/>
      <c r="K304" s="132"/>
      <c r="L304" s="133"/>
      <c r="N304" s="5">
        <f t="shared" si="137"/>
        <v>0</v>
      </c>
      <c r="P304" s="5">
        <f>I304*SUMIFS(Priser!$L$3:$L$14,Priser!$A$3:$A$14,BL304)</f>
        <v>0</v>
      </c>
      <c r="Q304" s="5">
        <f t="shared" si="138"/>
        <v>0</v>
      </c>
      <c r="R304" s="5"/>
      <c r="U304" s="5">
        <f t="shared" si="139"/>
        <v>0</v>
      </c>
      <c r="V304" s="5">
        <f t="shared" si="170"/>
        <v>0</v>
      </c>
      <c r="W304" s="5">
        <f t="shared" si="140"/>
        <v>0</v>
      </c>
      <c r="X304" s="5">
        <f t="shared" si="166"/>
        <v>0</v>
      </c>
      <c r="Y304" s="5">
        <f>IF(X304&gt;=Priser!$N$6,Priser!$O$6,IF(X304&gt;=Priser!$N$5,Priser!$O$5,IF(X304&gt;=Priser!$N$4,Priser!$O$4,Priser!$O$3)))</f>
        <v>0</v>
      </c>
      <c r="Z304" s="5">
        <f>Y304*SUMIFS(Priser!$L$3:$L$14,Priser!$A$3:$A$14,$BL304)*V304</f>
        <v>0</v>
      </c>
      <c r="AA304" s="5">
        <f t="shared" si="167"/>
        <v>0</v>
      </c>
      <c r="AB304" s="5">
        <f>IF(AA304&gt;=Priser!$P$6,Priser!$Q$6,IF(AA304&gt;=Priser!$P$5,Priser!$Q$5,IF(AA304&gt;=Priser!$P$4,Priser!$Q$4,Priser!$Q$3)))</f>
        <v>0</v>
      </c>
      <c r="AC304" s="5">
        <f>AB304*SUMIFS(Priser!$L$3:$L$14,Priser!$A$3:$A$14,$BL304)*W304</f>
        <v>0</v>
      </c>
      <c r="AE304" s="5"/>
      <c r="AG304" s="5">
        <f t="shared" si="141"/>
        <v>0</v>
      </c>
      <c r="AH304" s="5">
        <f t="shared" si="142"/>
        <v>0</v>
      </c>
      <c r="AI304" s="5">
        <f t="shared" si="143"/>
        <v>0</v>
      </c>
      <c r="AJ304" s="5">
        <f t="shared" si="144"/>
        <v>0</v>
      </c>
      <c r="AK304" s="5">
        <f t="shared" si="145"/>
        <v>0</v>
      </c>
      <c r="AL304" s="5">
        <f t="shared" si="146"/>
        <v>0</v>
      </c>
      <c r="AM304" s="5">
        <f t="shared" si="147"/>
        <v>0</v>
      </c>
      <c r="AN304" s="5">
        <f t="shared" si="148"/>
        <v>0</v>
      </c>
      <c r="AO304" s="5">
        <f t="shared" si="149"/>
        <v>0</v>
      </c>
      <c r="AP304" s="5">
        <f t="shared" si="150"/>
        <v>0</v>
      </c>
      <c r="AQ304" s="5">
        <f t="shared" si="151"/>
        <v>0</v>
      </c>
      <c r="AR304" s="5">
        <f t="shared" si="152"/>
        <v>0</v>
      </c>
      <c r="AS304" s="5">
        <f t="shared" si="153"/>
        <v>0</v>
      </c>
      <c r="AT304" s="5">
        <f t="shared" si="154"/>
        <v>0</v>
      </c>
      <c r="AV304" s="5"/>
      <c r="AX304" s="5">
        <f t="shared" si="155"/>
        <v>0</v>
      </c>
      <c r="AY304" s="5">
        <f t="shared" si="156"/>
        <v>0</v>
      </c>
      <c r="AZ304" s="5">
        <f t="shared" si="157"/>
        <v>0</v>
      </c>
      <c r="BA304" s="5">
        <f t="shared" si="158"/>
        <v>0</v>
      </c>
      <c r="BB304" s="5">
        <f t="shared" si="159"/>
        <v>0</v>
      </c>
      <c r="BC304" s="5">
        <f t="shared" si="160"/>
        <v>0</v>
      </c>
      <c r="BD304" s="5">
        <f t="shared" si="161"/>
        <v>0</v>
      </c>
      <c r="BE304" s="5">
        <f t="shared" si="162"/>
        <v>0</v>
      </c>
      <c r="BF304" s="5"/>
      <c r="BI304">
        <f>IF(Förbrukning!F303="",Förbrukning!E303,0)/IF(Förbrukning!$B$3=Listor!$B$5,F304,1)</f>
        <v>0</v>
      </c>
      <c r="BJ304">
        <f>Förbrukning!F303/IF(Förbrukning!$B$3=Listor!$B$5,F304,1)</f>
        <v>0</v>
      </c>
      <c r="BL304">
        <f t="shared" si="163"/>
        <v>7</v>
      </c>
      <c r="BM304">
        <f t="shared" si="168"/>
        <v>3</v>
      </c>
      <c r="BN304" s="5">
        <f>Indata!$B$7</f>
        <v>0</v>
      </c>
    </row>
    <row r="305" spans="4:66" x14ac:dyDescent="0.2">
      <c r="D305" s="4">
        <f t="shared" si="169"/>
        <v>46596</v>
      </c>
      <c r="E305" s="62">
        <f t="shared" si="164"/>
        <v>0</v>
      </c>
      <c r="F305">
        <f>24+SUMIFS(Listor!$C$22:$C$23,Listor!$B$22:$B$23,Uttag!D305)</f>
        <v>24</v>
      </c>
      <c r="G305" s="5">
        <f t="shared" si="165"/>
        <v>0</v>
      </c>
      <c r="I305" s="206">
        <f>Förbrukning!H304</f>
        <v>0</v>
      </c>
      <c r="J305" s="93"/>
      <c r="K305" s="132"/>
      <c r="L305" s="133"/>
      <c r="N305" s="5">
        <f t="shared" si="137"/>
        <v>0</v>
      </c>
      <c r="P305" s="5">
        <f>I305*SUMIFS(Priser!$L$3:$L$14,Priser!$A$3:$A$14,BL305)</f>
        <v>0</v>
      </c>
      <c r="Q305" s="5">
        <f t="shared" si="138"/>
        <v>0</v>
      </c>
      <c r="R305" s="5"/>
      <c r="U305" s="5">
        <f t="shared" si="139"/>
        <v>0</v>
      </c>
      <c r="V305" s="5">
        <f t="shared" si="170"/>
        <v>0</v>
      </c>
      <c r="W305" s="5">
        <f t="shared" si="140"/>
        <v>0</v>
      </c>
      <c r="X305" s="5">
        <f t="shared" si="166"/>
        <v>0</v>
      </c>
      <c r="Y305" s="5">
        <f>IF(X305&gt;=Priser!$N$6,Priser!$O$6,IF(X305&gt;=Priser!$N$5,Priser!$O$5,IF(X305&gt;=Priser!$N$4,Priser!$O$4,Priser!$O$3)))</f>
        <v>0</v>
      </c>
      <c r="Z305" s="5">
        <f>Y305*SUMIFS(Priser!$L$3:$L$14,Priser!$A$3:$A$14,$BL305)*V305</f>
        <v>0</v>
      </c>
      <c r="AA305" s="5">
        <f t="shared" si="167"/>
        <v>0</v>
      </c>
      <c r="AB305" s="5">
        <f>IF(AA305&gt;=Priser!$P$6,Priser!$Q$6,IF(AA305&gt;=Priser!$P$5,Priser!$Q$5,IF(AA305&gt;=Priser!$P$4,Priser!$Q$4,Priser!$Q$3)))</f>
        <v>0</v>
      </c>
      <c r="AC305" s="5">
        <f>AB305*SUMIFS(Priser!$L$3:$L$14,Priser!$A$3:$A$14,$BL305)*W305</f>
        <v>0</v>
      </c>
      <c r="AE305" s="5"/>
      <c r="AG305" s="5">
        <f t="shared" si="141"/>
        <v>0</v>
      </c>
      <c r="AH305" s="5">
        <f t="shared" si="142"/>
        <v>0</v>
      </c>
      <c r="AI305" s="5">
        <f t="shared" si="143"/>
        <v>0</v>
      </c>
      <c r="AJ305" s="5">
        <f t="shared" si="144"/>
        <v>0</v>
      </c>
      <c r="AK305" s="5">
        <f t="shared" si="145"/>
        <v>0</v>
      </c>
      <c r="AL305" s="5">
        <f t="shared" si="146"/>
        <v>0</v>
      </c>
      <c r="AM305" s="5">
        <f t="shared" si="147"/>
        <v>0</v>
      </c>
      <c r="AN305" s="5">
        <f t="shared" si="148"/>
        <v>0</v>
      </c>
      <c r="AO305" s="5">
        <f t="shared" si="149"/>
        <v>0</v>
      </c>
      <c r="AP305" s="5">
        <f t="shared" si="150"/>
        <v>0</v>
      </c>
      <c r="AQ305" s="5">
        <f t="shared" si="151"/>
        <v>0</v>
      </c>
      <c r="AR305" s="5">
        <f t="shared" si="152"/>
        <v>0</v>
      </c>
      <c r="AS305" s="5">
        <f t="shared" si="153"/>
        <v>0</v>
      </c>
      <c r="AT305" s="5">
        <f t="shared" si="154"/>
        <v>0</v>
      </c>
      <c r="AV305" s="5"/>
      <c r="AX305" s="5">
        <f t="shared" si="155"/>
        <v>0</v>
      </c>
      <c r="AY305" s="5">
        <f t="shared" si="156"/>
        <v>0</v>
      </c>
      <c r="AZ305" s="5">
        <f t="shared" si="157"/>
        <v>0</v>
      </c>
      <c r="BA305" s="5">
        <f t="shared" si="158"/>
        <v>0</v>
      </c>
      <c r="BB305" s="5">
        <f t="shared" si="159"/>
        <v>0</v>
      </c>
      <c r="BC305" s="5">
        <f t="shared" si="160"/>
        <v>0</v>
      </c>
      <c r="BD305" s="5">
        <f t="shared" si="161"/>
        <v>0</v>
      </c>
      <c r="BE305" s="5">
        <f t="shared" si="162"/>
        <v>0</v>
      </c>
      <c r="BF305" s="5"/>
      <c r="BI305">
        <f>IF(Förbrukning!F304="",Förbrukning!E304,0)/IF(Förbrukning!$B$3=Listor!$B$5,F305,1)</f>
        <v>0</v>
      </c>
      <c r="BJ305">
        <f>Förbrukning!F304/IF(Förbrukning!$B$3=Listor!$B$5,F305,1)</f>
        <v>0</v>
      </c>
      <c r="BL305">
        <f t="shared" si="163"/>
        <v>7</v>
      </c>
      <c r="BM305">
        <f t="shared" si="168"/>
        <v>3</v>
      </c>
      <c r="BN305" s="5">
        <f>Indata!$B$7</f>
        <v>0</v>
      </c>
    </row>
    <row r="306" spans="4:66" x14ac:dyDescent="0.2">
      <c r="D306" s="4">
        <f t="shared" si="169"/>
        <v>46597</v>
      </c>
      <c r="E306" s="62">
        <f t="shared" si="164"/>
        <v>0</v>
      </c>
      <c r="F306">
        <f>24+SUMIFS(Listor!$C$22:$C$23,Listor!$B$22:$B$23,Uttag!D306)</f>
        <v>24</v>
      </c>
      <c r="G306" s="5">
        <f t="shared" si="165"/>
        <v>0</v>
      </c>
      <c r="I306" s="206">
        <f>Förbrukning!H305</f>
        <v>0</v>
      </c>
      <c r="J306" s="93"/>
      <c r="K306" s="132"/>
      <c r="L306" s="133"/>
      <c r="N306" s="5">
        <f t="shared" si="137"/>
        <v>0</v>
      </c>
      <c r="P306" s="5">
        <f>I306*SUMIFS(Priser!$L$3:$L$14,Priser!$A$3:$A$14,BL306)</f>
        <v>0</v>
      </c>
      <c r="Q306" s="5">
        <f t="shared" si="138"/>
        <v>0</v>
      </c>
      <c r="R306" s="5"/>
      <c r="U306" s="5">
        <f t="shared" si="139"/>
        <v>0</v>
      </c>
      <c r="V306" s="5">
        <f t="shared" si="170"/>
        <v>0</v>
      </c>
      <c r="W306" s="5">
        <f t="shared" si="140"/>
        <v>0</v>
      </c>
      <c r="X306" s="5">
        <f t="shared" si="166"/>
        <v>0</v>
      </c>
      <c r="Y306" s="5">
        <f>IF(X306&gt;=Priser!$N$6,Priser!$O$6,IF(X306&gt;=Priser!$N$5,Priser!$O$5,IF(X306&gt;=Priser!$N$4,Priser!$O$4,Priser!$O$3)))</f>
        <v>0</v>
      </c>
      <c r="Z306" s="5">
        <f>Y306*SUMIFS(Priser!$L$3:$L$14,Priser!$A$3:$A$14,$BL306)*V306</f>
        <v>0</v>
      </c>
      <c r="AA306" s="5">
        <f t="shared" si="167"/>
        <v>0</v>
      </c>
      <c r="AB306" s="5">
        <f>IF(AA306&gt;=Priser!$P$6,Priser!$Q$6,IF(AA306&gt;=Priser!$P$5,Priser!$Q$5,IF(AA306&gt;=Priser!$P$4,Priser!$Q$4,Priser!$Q$3)))</f>
        <v>0</v>
      </c>
      <c r="AC306" s="5">
        <f>AB306*SUMIFS(Priser!$L$3:$L$14,Priser!$A$3:$A$14,$BL306)*W306</f>
        <v>0</v>
      </c>
      <c r="AE306" s="5"/>
      <c r="AG306" s="5">
        <f t="shared" si="141"/>
        <v>0</v>
      </c>
      <c r="AH306" s="5">
        <f t="shared" si="142"/>
        <v>0</v>
      </c>
      <c r="AI306" s="5">
        <f t="shared" si="143"/>
        <v>0</v>
      </c>
      <c r="AJ306" s="5">
        <f t="shared" si="144"/>
        <v>0</v>
      </c>
      <c r="AK306" s="5">
        <f t="shared" si="145"/>
        <v>0</v>
      </c>
      <c r="AL306" s="5">
        <f t="shared" si="146"/>
        <v>0</v>
      </c>
      <c r="AM306" s="5">
        <f t="shared" si="147"/>
        <v>0</v>
      </c>
      <c r="AN306" s="5">
        <f t="shared" si="148"/>
        <v>0</v>
      </c>
      <c r="AO306" s="5">
        <f t="shared" si="149"/>
        <v>0</v>
      </c>
      <c r="AP306" s="5">
        <f t="shared" si="150"/>
        <v>0</v>
      </c>
      <c r="AQ306" s="5">
        <f t="shared" si="151"/>
        <v>0</v>
      </c>
      <c r="AR306" s="5">
        <f t="shared" si="152"/>
        <v>0</v>
      </c>
      <c r="AS306" s="5">
        <f t="shared" si="153"/>
        <v>0</v>
      </c>
      <c r="AT306" s="5">
        <f t="shared" si="154"/>
        <v>0</v>
      </c>
      <c r="AV306" s="5"/>
      <c r="AX306" s="5">
        <f t="shared" si="155"/>
        <v>0</v>
      </c>
      <c r="AY306" s="5">
        <f t="shared" si="156"/>
        <v>0</v>
      </c>
      <c r="AZ306" s="5">
        <f t="shared" si="157"/>
        <v>0</v>
      </c>
      <c r="BA306" s="5">
        <f t="shared" si="158"/>
        <v>0</v>
      </c>
      <c r="BB306" s="5">
        <f t="shared" si="159"/>
        <v>0</v>
      </c>
      <c r="BC306" s="5">
        <f t="shared" si="160"/>
        <v>0</v>
      </c>
      <c r="BD306" s="5">
        <f t="shared" si="161"/>
        <v>0</v>
      </c>
      <c r="BE306" s="5">
        <f t="shared" si="162"/>
        <v>0</v>
      </c>
      <c r="BF306" s="5"/>
      <c r="BI306">
        <f>IF(Förbrukning!F305="",Förbrukning!E305,0)/IF(Förbrukning!$B$3=Listor!$B$5,F306,1)</f>
        <v>0</v>
      </c>
      <c r="BJ306">
        <f>Förbrukning!F305/IF(Förbrukning!$B$3=Listor!$B$5,F306,1)</f>
        <v>0</v>
      </c>
      <c r="BL306">
        <f t="shared" si="163"/>
        <v>7</v>
      </c>
      <c r="BM306">
        <f t="shared" si="168"/>
        <v>3</v>
      </c>
      <c r="BN306" s="5">
        <f>Indata!$B$7</f>
        <v>0</v>
      </c>
    </row>
    <row r="307" spans="4:66" x14ac:dyDescent="0.2">
      <c r="D307" s="4">
        <f t="shared" si="169"/>
        <v>46598</v>
      </c>
      <c r="E307" s="62">
        <f t="shared" si="164"/>
        <v>0</v>
      </c>
      <c r="F307">
        <f>24+SUMIFS(Listor!$C$22:$C$23,Listor!$B$22:$B$23,Uttag!D307)</f>
        <v>24</v>
      </c>
      <c r="G307" s="5">
        <f t="shared" si="165"/>
        <v>0</v>
      </c>
      <c r="I307" s="206">
        <f>Förbrukning!H306</f>
        <v>0</v>
      </c>
      <c r="J307" s="93"/>
      <c r="K307" s="132"/>
      <c r="L307" s="133"/>
      <c r="N307" s="5">
        <f t="shared" si="137"/>
        <v>0</v>
      </c>
      <c r="P307" s="5">
        <f>I307*SUMIFS(Priser!$L$3:$L$14,Priser!$A$3:$A$14,BL307)</f>
        <v>0</v>
      </c>
      <c r="Q307" s="5">
        <f t="shared" si="138"/>
        <v>0</v>
      </c>
      <c r="R307" s="5"/>
      <c r="U307" s="5">
        <f t="shared" si="139"/>
        <v>0</v>
      </c>
      <c r="V307" s="5">
        <f t="shared" si="170"/>
        <v>0</v>
      </c>
      <c r="W307" s="5">
        <f t="shared" si="140"/>
        <v>0</v>
      </c>
      <c r="X307" s="5">
        <f t="shared" si="166"/>
        <v>0</v>
      </c>
      <c r="Y307" s="5">
        <f>IF(X307&gt;=Priser!$N$6,Priser!$O$6,IF(X307&gt;=Priser!$N$5,Priser!$O$5,IF(X307&gt;=Priser!$N$4,Priser!$O$4,Priser!$O$3)))</f>
        <v>0</v>
      </c>
      <c r="Z307" s="5">
        <f>Y307*SUMIFS(Priser!$L$3:$L$14,Priser!$A$3:$A$14,$BL307)*V307</f>
        <v>0</v>
      </c>
      <c r="AA307" s="5">
        <f t="shared" si="167"/>
        <v>0</v>
      </c>
      <c r="AB307" s="5">
        <f>IF(AA307&gt;=Priser!$P$6,Priser!$Q$6,IF(AA307&gt;=Priser!$P$5,Priser!$Q$5,IF(AA307&gt;=Priser!$P$4,Priser!$Q$4,Priser!$Q$3)))</f>
        <v>0</v>
      </c>
      <c r="AC307" s="5">
        <f>AB307*SUMIFS(Priser!$L$3:$L$14,Priser!$A$3:$A$14,$BL307)*W307</f>
        <v>0</v>
      </c>
      <c r="AE307" s="5"/>
      <c r="AG307" s="5">
        <f t="shared" si="141"/>
        <v>0</v>
      </c>
      <c r="AH307" s="5">
        <f t="shared" si="142"/>
        <v>0</v>
      </c>
      <c r="AI307" s="5">
        <f t="shared" si="143"/>
        <v>0</v>
      </c>
      <c r="AJ307" s="5">
        <f t="shared" si="144"/>
        <v>0</v>
      </c>
      <c r="AK307" s="5">
        <f t="shared" si="145"/>
        <v>0</v>
      </c>
      <c r="AL307" s="5">
        <f t="shared" si="146"/>
        <v>0</v>
      </c>
      <c r="AM307" s="5">
        <f t="shared" si="147"/>
        <v>0</v>
      </c>
      <c r="AN307" s="5">
        <f t="shared" si="148"/>
        <v>0</v>
      </c>
      <c r="AO307" s="5">
        <f t="shared" si="149"/>
        <v>0</v>
      </c>
      <c r="AP307" s="5">
        <f t="shared" si="150"/>
        <v>0</v>
      </c>
      <c r="AQ307" s="5">
        <f t="shared" si="151"/>
        <v>0</v>
      </c>
      <c r="AR307" s="5">
        <f t="shared" si="152"/>
        <v>0</v>
      </c>
      <c r="AS307" s="5">
        <f t="shared" si="153"/>
        <v>0</v>
      </c>
      <c r="AT307" s="5">
        <f t="shared" si="154"/>
        <v>0</v>
      </c>
      <c r="AV307" s="5"/>
      <c r="AX307" s="5">
        <f t="shared" si="155"/>
        <v>0</v>
      </c>
      <c r="AY307" s="5">
        <f t="shared" si="156"/>
        <v>0</v>
      </c>
      <c r="AZ307" s="5">
        <f t="shared" si="157"/>
        <v>0</v>
      </c>
      <c r="BA307" s="5">
        <f t="shared" si="158"/>
        <v>0</v>
      </c>
      <c r="BB307" s="5">
        <f t="shared" si="159"/>
        <v>0</v>
      </c>
      <c r="BC307" s="5">
        <f t="shared" si="160"/>
        <v>0</v>
      </c>
      <c r="BD307" s="5">
        <f t="shared" si="161"/>
        <v>0</v>
      </c>
      <c r="BE307" s="5">
        <f t="shared" si="162"/>
        <v>0</v>
      </c>
      <c r="BF307" s="5"/>
      <c r="BI307">
        <f>IF(Förbrukning!F306="",Förbrukning!E306,0)/IF(Förbrukning!$B$3=Listor!$B$5,F307,1)</f>
        <v>0</v>
      </c>
      <c r="BJ307">
        <f>Förbrukning!F306/IF(Förbrukning!$B$3=Listor!$B$5,F307,1)</f>
        <v>0</v>
      </c>
      <c r="BL307">
        <f t="shared" si="163"/>
        <v>7</v>
      </c>
      <c r="BM307">
        <f t="shared" si="168"/>
        <v>3</v>
      </c>
      <c r="BN307" s="5">
        <f>Indata!$B$7</f>
        <v>0</v>
      </c>
    </row>
    <row r="308" spans="4:66" x14ac:dyDescent="0.2">
      <c r="D308" s="4">
        <f t="shared" si="169"/>
        <v>46599</v>
      </c>
      <c r="E308" s="62">
        <f t="shared" si="164"/>
        <v>0</v>
      </c>
      <c r="F308">
        <f>24+SUMIFS(Listor!$C$22:$C$23,Listor!$B$22:$B$23,Uttag!D308)</f>
        <v>24</v>
      </c>
      <c r="G308" s="5">
        <f t="shared" si="165"/>
        <v>0</v>
      </c>
      <c r="I308" s="206">
        <f>Förbrukning!H307</f>
        <v>0</v>
      </c>
      <c r="J308" s="93"/>
      <c r="K308" s="132"/>
      <c r="L308" s="133"/>
      <c r="N308" s="5">
        <f t="shared" si="137"/>
        <v>0</v>
      </c>
      <c r="P308" s="5">
        <f>I308*SUMIFS(Priser!$L$3:$L$14,Priser!$A$3:$A$14,BL308)</f>
        <v>0</v>
      </c>
      <c r="Q308" s="5">
        <f t="shared" si="138"/>
        <v>0</v>
      </c>
      <c r="R308" s="5"/>
      <c r="U308" s="5">
        <f t="shared" si="139"/>
        <v>0</v>
      </c>
      <c r="V308" s="5">
        <f t="shared" si="170"/>
        <v>0</v>
      </c>
      <c r="W308" s="5">
        <f t="shared" si="140"/>
        <v>0</v>
      </c>
      <c r="X308" s="5">
        <f t="shared" si="166"/>
        <v>0</v>
      </c>
      <c r="Y308" s="5">
        <f>IF(X308&gt;=Priser!$N$6,Priser!$O$6,IF(X308&gt;=Priser!$N$5,Priser!$O$5,IF(X308&gt;=Priser!$N$4,Priser!$O$4,Priser!$O$3)))</f>
        <v>0</v>
      </c>
      <c r="Z308" s="5">
        <f>Y308*SUMIFS(Priser!$L$3:$L$14,Priser!$A$3:$A$14,$BL308)*V308</f>
        <v>0</v>
      </c>
      <c r="AA308" s="5">
        <f t="shared" si="167"/>
        <v>0</v>
      </c>
      <c r="AB308" s="5">
        <f>IF(AA308&gt;=Priser!$P$6,Priser!$Q$6,IF(AA308&gt;=Priser!$P$5,Priser!$Q$5,IF(AA308&gt;=Priser!$P$4,Priser!$Q$4,Priser!$Q$3)))</f>
        <v>0</v>
      </c>
      <c r="AC308" s="5">
        <f>AB308*SUMIFS(Priser!$L$3:$L$14,Priser!$A$3:$A$14,$BL308)*W308</f>
        <v>0</v>
      </c>
      <c r="AE308" s="5"/>
      <c r="AG308" s="5">
        <f t="shared" si="141"/>
        <v>0</v>
      </c>
      <c r="AH308" s="5">
        <f t="shared" si="142"/>
        <v>0</v>
      </c>
      <c r="AI308" s="5">
        <f t="shared" si="143"/>
        <v>0</v>
      </c>
      <c r="AJ308" s="5">
        <f t="shared" si="144"/>
        <v>0</v>
      </c>
      <c r="AK308" s="5">
        <f t="shared" si="145"/>
        <v>0</v>
      </c>
      <c r="AL308" s="5">
        <f t="shared" si="146"/>
        <v>0</v>
      </c>
      <c r="AM308" s="5">
        <f t="shared" si="147"/>
        <v>0</v>
      </c>
      <c r="AN308" s="5">
        <f t="shared" si="148"/>
        <v>0</v>
      </c>
      <c r="AO308" s="5">
        <f t="shared" si="149"/>
        <v>0</v>
      </c>
      <c r="AP308" s="5">
        <f t="shared" si="150"/>
        <v>0</v>
      </c>
      <c r="AQ308" s="5">
        <f t="shared" si="151"/>
        <v>0</v>
      </c>
      <c r="AR308" s="5">
        <f t="shared" si="152"/>
        <v>0</v>
      </c>
      <c r="AS308" s="5">
        <f t="shared" si="153"/>
        <v>0</v>
      </c>
      <c r="AT308" s="5">
        <f t="shared" si="154"/>
        <v>0</v>
      </c>
      <c r="AV308" s="5"/>
      <c r="AX308" s="5">
        <f t="shared" si="155"/>
        <v>0</v>
      </c>
      <c r="AY308" s="5">
        <f t="shared" si="156"/>
        <v>0</v>
      </c>
      <c r="AZ308" s="5">
        <f t="shared" si="157"/>
        <v>0</v>
      </c>
      <c r="BA308" s="5">
        <f t="shared" si="158"/>
        <v>0</v>
      </c>
      <c r="BB308" s="5">
        <f t="shared" si="159"/>
        <v>0</v>
      </c>
      <c r="BC308" s="5">
        <f t="shared" si="160"/>
        <v>0</v>
      </c>
      <c r="BD308" s="5">
        <f t="shared" si="161"/>
        <v>0</v>
      </c>
      <c r="BE308" s="5">
        <f t="shared" si="162"/>
        <v>0</v>
      </c>
      <c r="BF308" s="5"/>
      <c r="BI308">
        <f>IF(Förbrukning!F307="",Förbrukning!E307,0)/IF(Förbrukning!$B$3=Listor!$B$5,F308,1)</f>
        <v>0</v>
      </c>
      <c r="BJ308">
        <f>Förbrukning!F307/IF(Förbrukning!$B$3=Listor!$B$5,F308,1)</f>
        <v>0</v>
      </c>
      <c r="BL308">
        <f t="shared" si="163"/>
        <v>7</v>
      </c>
      <c r="BM308">
        <f t="shared" si="168"/>
        <v>3</v>
      </c>
      <c r="BN308" s="5">
        <f>Indata!$B$7</f>
        <v>0</v>
      </c>
    </row>
    <row r="309" spans="4:66" x14ac:dyDescent="0.2">
      <c r="D309" s="4">
        <f t="shared" si="169"/>
        <v>46600</v>
      </c>
      <c r="E309" s="62">
        <f t="shared" si="164"/>
        <v>0</v>
      </c>
      <c r="F309">
        <f>24+SUMIFS(Listor!$C$22:$C$23,Listor!$B$22:$B$23,Uttag!D309)</f>
        <v>24</v>
      </c>
      <c r="G309" s="5">
        <f t="shared" si="165"/>
        <v>0</v>
      </c>
      <c r="I309" s="206">
        <f>Förbrukning!H308</f>
        <v>0</v>
      </c>
      <c r="J309" s="93"/>
      <c r="K309" s="132"/>
      <c r="L309" s="133"/>
      <c r="N309" s="5">
        <f t="shared" si="137"/>
        <v>0</v>
      </c>
      <c r="P309" s="5">
        <f>I309*SUMIFS(Priser!$L$3:$L$14,Priser!$A$3:$A$14,BL309)</f>
        <v>0</v>
      </c>
      <c r="Q309" s="5">
        <f t="shared" si="138"/>
        <v>0</v>
      </c>
      <c r="R309" s="5"/>
      <c r="U309" s="5">
        <f t="shared" si="139"/>
        <v>0</v>
      </c>
      <c r="V309" s="5">
        <f t="shared" si="170"/>
        <v>0</v>
      </c>
      <c r="W309" s="5">
        <f t="shared" si="140"/>
        <v>0</v>
      </c>
      <c r="X309" s="5">
        <f t="shared" si="166"/>
        <v>0</v>
      </c>
      <c r="Y309" s="5">
        <f>IF(X309&gt;=Priser!$N$6,Priser!$O$6,IF(X309&gt;=Priser!$N$5,Priser!$O$5,IF(X309&gt;=Priser!$N$4,Priser!$O$4,Priser!$O$3)))</f>
        <v>0</v>
      </c>
      <c r="Z309" s="5">
        <f>Y309*SUMIFS(Priser!$L$3:$L$14,Priser!$A$3:$A$14,$BL309)*V309</f>
        <v>0</v>
      </c>
      <c r="AA309" s="5">
        <f t="shared" si="167"/>
        <v>0</v>
      </c>
      <c r="AB309" s="5">
        <f>IF(AA309&gt;=Priser!$P$6,Priser!$Q$6,IF(AA309&gt;=Priser!$P$5,Priser!$Q$5,IF(AA309&gt;=Priser!$P$4,Priser!$Q$4,Priser!$Q$3)))</f>
        <v>0</v>
      </c>
      <c r="AC309" s="5">
        <f>AB309*SUMIFS(Priser!$L$3:$L$14,Priser!$A$3:$A$14,$BL309)*W309</f>
        <v>0</v>
      </c>
      <c r="AE309" s="5"/>
      <c r="AG309" s="5">
        <f t="shared" si="141"/>
        <v>0</v>
      </c>
      <c r="AH309" s="5">
        <f t="shared" si="142"/>
        <v>0</v>
      </c>
      <c r="AI309" s="5">
        <f t="shared" si="143"/>
        <v>0</v>
      </c>
      <c r="AJ309" s="5">
        <f t="shared" si="144"/>
        <v>0</v>
      </c>
      <c r="AK309" s="5">
        <f t="shared" si="145"/>
        <v>0</v>
      </c>
      <c r="AL309" s="5">
        <f t="shared" si="146"/>
        <v>0</v>
      </c>
      <c r="AM309" s="5">
        <f t="shared" si="147"/>
        <v>0</v>
      </c>
      <c r="AN309" s="5">
        <f t="shared" si="148"/>
        <v>0</v>
      </c>
      <c r="AO309" s="5">
        <f t="shared" si="149"/>
        <v>0</v>
      </c>
      <c r="AP309" s="5">
        <f t="shared" si="150"/>
        <v>0</v>
      </c>
      <c r="AQ309" s="5">
        <f t="shared" si="151"/>
        <v>0</v>
      </c>
      <c r="AR309" s="5">
        <f t="shared" si="152"/>
        <v>0</v>
      </c>
      <c r="AS309" s="5">
        <f t="shared" si="153"/>
        <v>0</v>
      </c>
      <c r="AT309" s="5">
        <f t="shared" si="154"/>
        <v>0</v>
      </c>
      <c r="AV309" s="5"/>
      <c r="AX309" s="5">
        <f t="shared" si="155"/>
        <v>0</v>
      </c>
      <c r="AY309" s="5">
        <f t="shared" si="156"/>
        <v>0</v>
      </c>
      <c r="AZ309" s="5">
        <f t="shared" si="157"/>
        <v>0</v>
      </c>
      <c r="BA309" s="5">
        <f t="shared" si="158"/>
        <v>0</v>
      </c>
      <c r="BB309" s="5">
        <f t="shared" si="159"/>
        <v>0</v>
      </c>
      <c r="BC309" s="5">
        <f t="shared" si="160"/>
        <v>0</v>
      </c>
      <c r="BD309" s="5">
        <f t="shared" si="161"/>
        <v>0</v>
      </c>
      <c r="BE309" s="5">
        <f t="shared" si="162"/>
        <v>0</v>
      </c>
      <c r="BF309" s="5"/>
      <c r="BI309">
        <f>IF(Förbrukning!F308="",Förbrukning!E308,0)/IF(Förbrukning!$B$3=Listor!$B$5,F309,1)</f>
        <v>0</v>
      </c>
      <c r="BJ309">
        <f>Förbrukning!F308/IF(Förbrukning!$B$3=Listor!$B$5,F309,1)</f>
        <v>0</v>
      </c>
      <c r="BL309">
        <f t="shared" si="163"/>
        <v>8</v>
      </c>
      <c r="BM309">
        <f t="shared" si="168"/>
        <v>3</v>
      </c>
      <c r="BN309" s="5">
        <f>Indata!$B$7</f>
        <v>0</v>
      </c>
    </row>
    <row r="310" spans="4:66" x14ac:dyDescent="0.2">
      <c r="D310" s="4">
        <f t="shared" si="169"/>
        <v>46601</v>
      </c>
      <c r="E310" s="62">
        <f t="shared" si="164"/>
        <v>0</v>
      </c>
      <c r="F310">
        <f>24+SUMIFS(Listor!$C$22:$C$23,Listor!$B$22:$B$23,Uttag!D310)</f>
        <v>24</v>
      </c>
      <c r="G310" s="5">
        <f t="shared" si="165"/>
        <v>0</v>
      </c>
      <c r="I310" s="206">
        <f>Förbrukning!H309</f>
        <v>0</v>
      </c>
      <c r="J310" s="93"/>
      <c r="K310" s="132"/>
      <c r="L310" s="133"/>
      <c r="N310" s="5">
        <f t="shared" si="137"/>
        <v>0</v>
      </c>
      <c r="P310" s="5">
        <f>I310*SUMIFS(Priser!$L$3:$L$14,Priser!$A$3:$A$14,BL310)</f>
        <v>0</v>
      </c>
      <c r="Q310" s="5">
        <f t="shared" si="138"/>
        <v>0</v>
      </c>
      <c r="R310" s="5"/>
      <c r="U310" s="5">
        <f t="shared" si="139"/>
        <v>0</v>
      </c>
      <c r="V310" s="5">
        <f t="shared" si="170"/>
        <v>0</v>
      </c>
      <c r="W310" s="5">
        <f t="shared" si="140"/>
        <v>0</v>
      </c>
      <c r="X310" s="5">
        <f t="shared" si="166"/>
        <v>0</v>
      </c>
      <c r="Y310" s="5">
        <f>IF(X310&gt;=Priser!$N$6,Priser!$O$6,IF(X310&gt;=Priser!$N$5,Priser!$O$5,IF(X310&gt;=Priser!$N$4,Priser!$O$4,Priser!$O$3)))</f>
        <v>0</v>
      </c>
      <c r="Z310" s="5">
        <f>Y310*SUMIFS(Priser!$L$3:$L$14,Priser!$A$3:$A$14,$BL310)*V310</f>
        <v>0</v>
      </c>
      <c r="AA310" s="5">
        <f t="shared" si="167"/>
        <v>0</v>
      </c>
      <c r="AB310" s="5">
        <f>IF(AA310&gt;=Priser!$P$6,Priser!$Q$6,IF(AA310&gt;=Priser!$P$5,Priser!$Q$5,IF(AA310&gt;=Priser!$P$4,Priser!$Q$4,Priser!$Q$3)))</f>
        <v>0</v>
      </c>
      <c r="AC310" s="5">
        <f>AB310*SUMIFS(Priser!$L$3:$L$14,Priser!$A$3:$A$14,$BL310)*W310</f>
        <v>0</v>
      </c>
      <c r="AE310" s="5"/>
      <c r="AG310" s="5">
        <f t="shared" si="141"/>
        <v>0</v>
      </c>
      <c r="AH310" s="5">
        <f t="shared" si="142"/>
        <v>0</v>
      </c>
      <c r="AI310" s="5">
        <f t="shared" si="143"/>
        <v>0</v>
      </c>
      <c r="AJ310" s="5">
        <f t="shared" si="144"/>
        <v>0</v>
      </c>
      <c r="AK310" s="5">
        <f t="shared" si="145"/>
        <v>0</v>
      </c>
      <c r="AL310" s="5">
        <f t="shared" si="146"/>
        <v>0</v>
      </c>
      <c r="AM310" s="5">
        <f t="shared" si="147"/>
        <v>0</v>
      </c>
      <c r="AN310" s="5">
        <f t="shared" si="148"/>
        <v>0</v>
      </c>
      <c r="AO310" s="5">
        <f t="shared" si="149"/>
        <v>0</v>
      </c>
      <c r="AP310" s="5">
        <f t="shared" si="150"/>
        <v>0</v>
      </c>
      <c r="AQ310" s="5">
        <f t="shared" si="151"/>
        <v>0</v>
      </c>
      <c r="AR310" s="5">
        <f t="shared" si="152"/>
        <v>0</v>
      </c>
      <c r="AS310" s="5">
        <f t="shared" si="153"/>
        <v>0</v>
      </c>
      <c r="AT310" s="5">
        <f t="shared" si="154"/>
        <v>0</v>
      </c>
      <c r="AV310" s="5"/>
      <c r="AX310" s="5">
        <f t="shared" si="155"/>
        <v>0</v>
      </c>
      <c r="AY310" s="5">
        <f t="shared" si="156"/>
        <v>0</v>
      </c>
      <c r="AZ310" s="5">
        <f t="shared" si="157"/>
        <v>0</v>
      </c>
      <c r="BA310" s="5">
        <f t="shared" si="158"/>
        <v>0</v>
      </c>
      <c r="BB310" s="5">
        <f t="shared" si="159"/>
        <v>0</v>
      </c>
      <c r="BC310" s="5">
        <f t="shared" si="160"/>
        <v>0</v>
      </c>
      <c r="BD310" s="5">
        <f t="shared" si="161"/>
        <v>0</v>
      </c>
      <c r="BE310" s="5">
        <f t="shared" si="162"/>
        <v>0</v>
      </c>
      <c r="BF310" s="5"/>
      <c r="BI310">
        <f>IF(Förbrukning!F309="",Förbrukning!E309,0)/IF(Förbrukning!$B$3=Listor!$B$5,F310,1)</f>
        <v>0</v>
      </c>
      <c r="BJ310">
        <f>Förbrukning!F309/IF(Förbrukning!$B$3=Listor!$B$5,F310,1)</f>
        <v>0</v>
      </c>
      <c r="BL310">
        <f t="shared" si="163"/>
        <v>8</v>
      </c>
      <c r="BM310">
        <f t="shared" si="168"/>
        <v>3</v>
      </c>
      <c r="BN310" s="5">
        <f>Indata!$B$7</f>
        <v>0</v>
      </c>
    </row>
    <row r="311" spans="4:66" x14ac:dyDescent="0.2">
      <c r="D311" s="4">
        <f t="shared" si="169"/>
        <v>46602</v>
      </c>
      <c r="E311" s="62">
        <f t="shared" si="164"/>
        <v>0</v>
      </c>
      <c r="F311">
        <f>24+SUMIFS(Listor!$C$22:$C$23,Listor!$B$22:$B$23,Uttag!D311)</f>
        <v>24</v>
      </c>
      <c r="G311" s="5">
        <f t="shared" si="165"/>
        <v>0</v>
      </c>
      <c r="I311" s="206">
        <f>Förbrukning!H310</f>
        <v>0</v>
      </c>
      <c r="J311" s="93"/>
      <c r="K311" s="132"/>
      <c r="L311" s="133"/>
      <c r="N311" s="5">
        <f t="shared" si="137"/>
        <v>0</v>
      </c>
      <c r="P311" s="5">
        <f>I311*SUMIFS(Priser!$L$3:$L$14,Priser!$A$3:$A$14,BL311)</f>
        <v>0</v>
      </c>
      <c r="Q311" s="5">
        <f t="shared" si="138"/>
        <v>0</v>
      </c>
      <c r="R311" s="5"/>
      <c r="U311" s="5">
        <f t="shared" si="139"/>
        <v>0</v>
      </c>
      <c r="V311" s="5">
        <f t="shared" si="170"/>
        <v>0</v>
      </c>
      <c r="W311" s="5">
        <f t="shared" si="140"/>
        <v>0</v>
      </c>
      <c r="X311" s="5">
        <f t="shared" si="166"/>
        <v>0</v>
      </c>
      <c r="Y311" s="5">
        <f>IF(X311&gt;=Priser!$N$6,Priser!$O$6,IF(X311&gt;=Priser!$N$5,Priser!$O$5,IF(X311&gt;=Priser!$N$4,Priser!$O$4,Priser!$O$3)))</f>
        <v>0</v>
      </c>
      <c r="Z311" s="5">
        <f>Y311*SUMIFS(Priser!$L$3:$L$14,Priser!$A$3:$A$14,$BL311)*V311</f>
        <v>0</v>
      </c>
      <c r="AA311" s="5">
        <f t="shared" si="167"/>
        <v>0</v>
      </c>
      <c r="AB311" s="5">
        <f>IF(AA311&gt;=Priser!$P$6,Priser!$Q$6,IF(AA311&gt;=Priser!$P$5,Priser!$Q$5,IF(AA311&gt;=Priser!$P$4,Priser!$Q$4,Priser!$Q$3)))</f>
        <v>0</v>
      </c>
      <c r="AC311" s="5">
        <f>AB311*SUMIFS(Priser!$L$3:$L$14,Priser!$A$3:$A$14,$BL311)*W311</f>
        <v>0</v>
      </c>
      <c r="AE311" s="5"/>
      <c r="AG311" s="5">
        <f t="shared" si="141"/>
        <v>0</v>
      </c>
      <c r="AH311" s="5">
        <f t="shared" si="142"/>
        <v>0</v>
      </c>
      <c r="AI311" s="5">
        <f t="shared" si="143"/>
        <v>0</v>
      </c>
      <c r="AJ311" s="5">
        <f t="shared" si="144"/>
        <v>0</v>
      </c>
      <c r="AK311" s="5">
        <f t="shared" si="145"/>
        <v>0</v>
      </c>
      <c r="AL311" s="5">
        <f t="shared" si="146"/>
        <v>0</v>
      </c>
      <c r="AM311" s="5">
        <f t="shared" si="147"/>
        <v>0</v>
      </c>
      <c r="AN311" s="5">
        <f t="shared" si="148"/>
        <v>0</v>
      </c>
      <c r="AO311" s="5">
        <f t="shared" si="149"/>
        <v>0</v>
      </c>
      <c r="AP311" s="5">
        <f t="shared" si="150"/>
        <v>0</v>
      </c>
      <c r="AQ311" s="5">
        <f t="shared" si="151"/>
        <v>0</v>
      </c>
      <c r="AR311" s="5">
        <f t="shared" si="152"/>
        <v>0</v>
      </c>
      <c r="AS311" s="5">
        <f t="shared" si="153"/>
        <v>0</v>
      </c>
      <c r="AT311" s="5">
        <f t="shared" si="154"/>
        <v>0</v>
      </c>
      <c r="AV311" s="5"/>
      <c r="AX311" s="5">
        <f t="shared" si="155"/>
        <v>0</v>
      </c>
      <c r="AY311" s="5">
        <f t="shared" si="156"/>
        <v>0</v>
      </c>
      <c r="AZ311" s="5">
        <f t="shared" si="157"/>
        <v>0</v>
      </c>
      <c r="BA311" s="5">
        <f t="shared" si="158"/>
        <v>0</v>
      </c>
      <c r="BB311" s="5">
        <f t="shared" si="159"/>
        <v>0</v>
      </c>
      <c r="BC311" s="5">
        <f t="shared" si="160"/>
        <v>0</v>
      </c>
      <c r="BD311" s="5">
        <f t="shared" si="161"/>
        <v>0</v>
      </c>
      <c r="BE311" s="5">
        <f t="shared" si="162"/>
        <v>0</v>
      </c>
      <c r="BF311" s="5"/>
      <c r="BI311">
        <f>IF(Förbrukning!F310="",Förbrukning!E310,0)/IF(Förbrukning!$B$3=Listor!$B$5,F311,1)</f>
        <v>0</v>
      </c>
      <c r="BJ311">
        <f>Förbrukning!F310/IF(Förbrukning!$B$3=Listor!$B$5,F311,1)</f>
        <v>0</v>
      </c>
      <c r="BL311">
        <f t="shared" si="163"/>
        <v>8</v>
      </c>
      <c r="BM311">
        <f t="shared" si="168"/>
        <v>3</v>
      </c>
      <c r="BN311" s="5">
        <f>Indata!$B$7</f>
        <v>0</v>
      </c>
    </row>
    <row r="312" spans="4:66" x14ac:dyDescent="0.2">
      <c r="D312" s="4">
        <f t="shared" si="169"/>
        <v>46603</v>
      </c>
      <c r="E312" s="62">
        <f t="shared" si="164"/>
        <v>0</v>
      </c>
      <c r="F312">
        <f>24+SUMIFS(Listor!$C$22:$C$23,Listor!$B$22:$B$23,Uttag!D312)</f>
        <v>24</v>
      </c>
      <c r="G312" s="5">
        <f t="shared" si="165"/>
        <v>0</v>
      </c>
      <c r="I312" s="206">
        <f>Förbrukning!H311</f>
        <v>0</v>
      </c>
      <c r="J312" s="93"/>
      <c r="K312" s="132"/>
      <c r="L312" s="133"/>
      <c r="N312" s="5">
        <f t="shared" si="137"/>
        <v>0</v>
      </c>
      <c r="P312" s="5">
        <f>I312*SUMIFS(Priser!$L$3:$L$14,Priser!$A$3:$A$14,BL312)</f>
        <v>0</v>
      </c>
      <c r="Q312" s="5">
        <f t="shared" si="138"/>
        <v>0</v>
      </c>
      <c r="R312" s="5"/>
      <c r="U312" s="5">
        <f t="shared" si="139"/>
        <v>0</v>
      </c>
      <c r="V312" s="5">
        <f t="shared" si="170"/>
        <v>0</v>
      </c>
      <c r="W312" s="5">
        <f t="shared" si="140"/>
        <v>0</v>
      </c>
      <c r="X312" s="5">
        <f t="shared" si="166"/>
        <v>0</v>
      </c>
      <c r="Y312" s="5">
        <f>IF(X312&gt;=Priser!$N$6,Priser!$O$6,IF(X312&gt;=Priser!$N$5,Priser!$O$5,IF(X312&gt;=Priser!$N$4,Priser!$O$4,Priser!$O$3)))</f>
        <v>0</v>
      </c>
      <c r="Z312" s="5">
        <f>Y312*SUMIFS(Priser!$L$3:$L$14,Priser!$A$3:$A$14,$BL312)*V312</f>
        <v>0</v>
      </c>
      <c r="AA312" s="5">
        <f t="shared" si="167"/>
        <v>0</v>
      </c>
      <c r="AB312" s="5">
        <f>IF(AA312&gt;=Priser!$P$6,Priser!$Q$6,IF(AA312&gt;=Priser!$P$5,Priser!$Q$5,IF(AA312&gt;=Priser!$P$4,Priser!$Q$4,Priser!$Q$3)))</f>
        <v>0</v>
      </c>
      <c r="AC312" s="5">
        <f>AB312*SUMIFS(Priser!$L$3:$L$14,Priser!$A$3:$A$14,$BL312)*W312</f>
        <v>0</v>
      </c>
      <c r="AE312" s="5"/>
      <c r="AG312" s="5">
        <f t="shared" si="141"/>
        <v>0</v>
      </c>
      <c r="AH312" s="5">
        <f t="shared" si="142"/>
        <v>0</v>
      </c>
      <c r="AI312" s="5">
        <f t="shared" si="143"/>
        <v>0</v>
      </c>
      <c r="AJ312" s="5">
        <f t="shared" si="144"/>
        <v>0</v>
      </c>
      <c r="AK312" s="5">
        <f t="shared" si="145"/>
        <v>0</v>
      </c>
      <c r="AL312" s="5">
        <f t="shared" si="146"/>
        <v>0</v>
      </c>
      <c r="AM312" s="5">
        <f t="shared" si="147"/>
        <v>0</v>
      </c>
      <c r="AN312" s="5">
        <f t="shared" si="148"/>
        <v>0</v>
      </c>
      <c r="AO312" s="5">
        <f t="shared" si="149"/>
        <v>0</v>
      </c>
      <c r="AP312" s="5">
        <f t="shared" si="150"/>
        <v>0</v>
      </c>
      <c r="AQ312" s="5">
        <f t="shared" si="151"/>
        <v>0</v>
      </c>
      <c r="AR312" s="5">
        <f t="shared" si="152"/>
        <v>0</v>
      </c>
      <c r="AS312" s="5">
        <f t="shared" si="153"/>
        <v>0</v>
      </c>
      <c r="AT312" s="5">
        <f t="shared" si="154"/>
        <v>0</v>
      </c>
      <c r="AV312" s="5"/>
      <c r="AX312" s="5">
        <f t="shared" si="155"/>
        <v>0</v>
      </c>
      <c r="AY312" s="5">
        <f t="shared" si="156"/>
        <v>0</v>
      </c>
      <c r="AZ312" s="5">
        <f t="shared" si="157"/>
        <v>0</v>
      </c>
      <c r="BA312" s="5">
        <f t="shared" si="158"/>
        <v>0</v>
      </c>
      <c r="BB312" s="5">
        <f t="shared" si="159"/>
        <v>0</v>
      </c>
      <c r="BC312" s="5">
        <f t="shared" si="160"/>
        <v>0</v>
      </c>
      <c r="BD312" s="5">
        <f t="shared" si="161"/>
        <v>0</v>
      </c>
      <c r="BE312" s="5">
        <f t="shared" si="162"/>
        <v>0</v>
      </c>
      <c r="BF312" s="5"/>
      <c r="BI312">
        <f>IF(Förbrukning!F311="",Förbrukning!E311,0)/IF(Förbrukning!$B$3=Listor!$B$5,F312,1)</f>
        <v>0</v>
      </c>
      <c r="BJ312">
        <f>Förbrukning!F311/IF(Förbrukning!$B$3=Listor!$B$5,F312,1)</f>
        <v>0</v>
      </c>
      <c r="BL312">
        <f t="shared" si="163"/>
        <v>8</v>
      </c>
      <c r="BM312">
        <f t="shared" si="168"/>
        <v>3</v>
      </c>
      <c r="BN312" s="5">
        <f>Indata!$B$7</f>
        <v>0</v>
      </c>
    </row>
    <row r="313" spans="4:66" x14ac:dyDescent="0.2">
      <c r="D313" s="4">
        <f t="shared" si="169"/>
        <v>46604</v>
      </c>
      <c r="E313" s="62">
        <f t="shared" si="164"/>
        <v>0</v>
      </c>
      <c r="F313">
        <f>24+SUMIFS(Listor!$C$22:$C$23,Listor!$B$22:$B$23,Uttag!D313)</f>
        <v>24</v>
      </c>
      <c r="G313" s="5">
        <f t="shared" si="165"/>
        <v>0</v>
      </c>
      <c r="I313" s="206">
        <f>Förbrukning!H312</f>
        <v>0</v>
      </c>
      <c r="J313" s="93"/>
      <c r="K313" s="132"/>
      <c r="L313" s="133"/>
      <c r="N313" s="5">
        <f t="shared" si="137"/>
        <v>0</v>
      </c>
      <c r="P313" s="5">
        <f>I313*SUMIFS(Priser!$L$3:$L$14,Priser!$A$3:$A$14,BL313)</f>
        <v>0</v>
      </c>
      <c r="Q313" s="5">
        <f t="shared" si="138"/>
        <v>0</v>
      </c>
      <c r="R313" s="5"/>
      <c r="U313" s="5">
        <f t="shared" si="139"/>
        <v>0</v>
      </c>
      <c r="V313" s="5">
        <f t="shared" si="170"/>
        <v>0</v>
      </c>
      <c r="W313" s="5">
        <f t="shared" si="140"/>
        <v>0</v>
      </c>
      <c r="X313" s="5">
        <f t="shared" si="166"/>
        <v>0</v>
      </c>
      <c r="Y313" s="5">
        <f>IF(X313&gt;=Priser!$N$6,Priser!$O$6,IF(X313&gt;=Priser!$N$5,Priser!$O$5,IF(X313&gt;=Priser!$N$4,Priser!$O$4,Priser!$O$3)))</f>
        <v>0</v>
      </c>
      <c r="Z313" s="5">
        <f>Y313*SUMIFS(Priser!$L$3:$L$14,Priser!$A$3:$A$14,$BL313)*V313</f>
        <v>0</v>
      </c>
      <c r="AA313" s="5">
        <f t="shared" si="167"/>
        <v>0</v>
      </c>
      <c r="AB313" s="5">
        <f>IF(AA313&gt;=Priser!$P$6,Priser!$Q$6,IF(AA313&gt;=Priser!$P$5,Priser!$Q$5,IF(AA313&gt;=Priser!$P$4,Priser!$Q$4,Priser!$Q$3)))</f>
        <v>0</v>
      </c>
      <c r="AC313" s="5">
        <f>AB313*SUMIFS(Priser!$L$3:$L$14,Priser!$A$3:$A$14,$BL313)*W313</f>
        <v>0</v>
      </c>
      <c r="AE313" s="5"/>
      <c r="AG313" s="5">
        <f t="shared" si="141"/>
        <v>0</v>
      </c>
      <c r="AH313" s="5">
        <f t="shared" si="142"/>
        <v>0</v>
      </c>
      <c r="AI313" s="5">
        <f t="shared" si="143"/>
        <v>0</v>
      </c>
      <c r="AJ313" s="5">
        <f t="shared" si="144"/>
        <v>0</v>
      </c>
      <c r="AK313" s="5">
        <f t="shared" si="145"/>
        <v>0</v>
      </c>
      <c r="AL313" s="5">
        <f t="shared" si="146"/>
        <v>0</v>
      </c>
      <c r="AM313" s="5">
        <f t="shared" si="147"/>
        <v>0</v>
      </c>
      <c r="AN313" s="5">
        <f t="shared" si="148"/>
        <v>0</v>
      </c>
      <c r="AO313" s="5">
        <f t="shared" si="149"/>
        <v>0</v>
      </c>
      <c r="AP313" s="5">
        <f t="shared" si="150"/>
        <v>0</v>
      </c>
      <c r="AQ313" s="5">
        <f t="shared" si="151"/>
        <v>0</v>
      </c>
      <c r="AR313" s="5">
        <f t="shared" si="152"/>
        <v>0</v>
      </c>
      <c r="AS313" s="5">
        <f t="shared" si="153"/>
        <v>0</v>
      </c>
      <c r="AT313" s="5">
        <f t="shared" si="154"/>
        <v>0</v>
      </c>
      <c r="AV313" s="5"/>
      <c r="AX313" s="5">
        <f t="shared" si="155"/>
        <v>0</v>
      </c>
      <c r="AY313" s="5">
        <f t="shared" si="156"/>
        <v>0</v>
      </c>
      <c r="AZ313" s="5">
        <f t="shared" si="157"/>
        <v>0</v>
      </c>
      <c r="BA313" s="5">
        <f t="shared" si="158"/>
        <v>0</v>
      </c>
      <c r="BB313" s="5">
        <f t="shared" si="159"/>
        <v>0</v>
      </c>
      <c r="BC313" s="5">
        <f t="shared" si="160"/>
        <v>0</v>
      </c>
      <c r="BD313" s="5">
        <f t="shared" si="161"/>
        <v>0</v>
      </c>
      <c r="BE313" s="5">
        <f t="shared" si="162"/>
        <v>0</v>
      </c>
      <c r="BF313" s="5"/>
      <c r="BI313">
        <f>IF(Förbrukning!F312="",Förbrukning!E312,0)/IF(Förbrukning!$B$3=Listor!$B$5,F313,1)</f>
        <v>0</v>
      </c>
      <c r="BJ313">
        <f>Förbrukning!F312/IF(Förbrukning!$B$3=Listor!$B$5,F313,1)</f>
        <v>0</v>
      </c>
      <c r="BL313">
        <f t="shared" si="163"/>
        <v>8</v>
      </c>
      <c r="BM313">
        <f t="shared" si="168"/>
        <v>3</v>
      </c>
      <c r="BN313" s="5">
        <f>Indata!$B$7</f>
        <v>0</v>
      </c>
    </row>
    <row r="314" spans="4:66" x14ac:dyDescent="0.2">
      <c r="D314" s="4">
        <f t="shared" si="169"/>
        <v>46605</v>
      </c>
      <c r="E314" s="62">
        <f t="shared" si="164"/>
        <v>0</v>
      </c>
      <c r="F314">
        <f>24+SUMIFS(Listor!$C$22:$C$23,Listor!$B$22:$B$23,Uttag!D314)</f>
        <v>24</v>
      </c>
      <c r="G314" s="5">
        <f t="shared" si="165"/>
        <v>0</v>
      </c>
      <c r="I314" s="206">
        <f>Förbrukning!H313</f>
        <v>0</v>
      </c>
      <c r="J314" s="93"/>
      <c r="K314" s="132"/>
      <c r="L314" s="133"/>
      <c r="N314" s="5">
        <f t="shared" si="137"/>
        <v>0</v>
      </c>
      <c r="P314" s="5">
        <f>I314*SUMIFS(Priser!$L$3:$L$14,Priser!$A$3:$A$14,BL314)</f>
        <v>0</v>
      </c>
      <c r="Q314" s="5">
        <f t="shared" si="138"/>
        <v>0</v>
      </c>
      <c r="R314" s="5"/>
      <c r="U314" s="5">
        <f t="shared" si="139"/>
        <v>0</v>
      </c>
      <c r="V314" s="5">
        <f t="shared" si="170"/>
        <v>0</v>
      </c>
      <c r="W314" s="5">
        <f t="shared" si="140"/>
        <v>0</v>
      </c>
      <c r="X314" s="5">
        <f t="shared" si="166"/>
        <v>0</v>
      </c>
      <c r="Y314" s="5">
        <f>IF(X314&gt;=Priser!$N$6,Priser!$O$6,IF(X314&gt;=Priser!$N$5,Priser!$O$5,IF(X314&gt;=Priser!$N$4,Priser!$O$4,Priser!$O$3)))</f>
        <v>0</v>
      </c>
      <c r="Z314" s="5">
        <f>Y314*SUMIFS(Priser!$L$3:$L$14,Priser!$A$3:$A$14,$BL314)*V314</f>
        <v>0</v>
      </c>
      <c r="AA314" s="5">
        <f t="shared" si="167"/>
        <v>0</v>
      </c>
      <c r="AB314" s="5">
        <f>IF(AA314&gt;=Priser!$P$6,Priser!$Q$6,IF(AA314&gt;=Priser!$P$5,Priser!$Q$5,IF(AA314&gt;=Priser!$P$4,Priser!$Q$4,Priser!$Q$3)))</f>
        <v>0</v>
      </c>
      <c r="AC314" s="5">
        <f>AB314*SUMIFS(Priser!$L$3:$L$14,Priser!$A$3:$A$14,$BL314)*W314</f>
        <v>0</v>
      </c>
      <c r="AE314" s="5"/>
      <c r="AG314" s="5">
        <f t="shared" si="141"/>
        <v>0</v>
      </c>
      <c r="AH314" s="5">
        <f t="shared" si="142"/>
        <v>0</v>
      </c>
      <c r="AI314" s="5">
        <f t="shared" si="143"/>
        <v>0</v>
      </c>
      <c r="AJ314" s="5">
        <f t="shared" si="144"/>
        <v>0</v>
      </c>
      <c r="AK314" s="5">
        <f t="shared" si="145"/>
        <v>0</v>
      </c>
      <c r="AL314" s="5">
        <f t="shared" si="146"/>
        <v>0</v>
      </c>
      <c r="AM314" s="5">
        <f t="shared" si="147"/>
        <v>0</v>
      </c>
      <c r="AN314" s="5">
        <f t="shared" si="148"/>
        <v>0</v>
      </c>
      <c r="AO314" s="5">
        <f t="shared" si="149"/>
        <v>0</v>
      </c>
      <c r="AP314" s="5">
        <f t="shared" si="150"/>
        <v>0</v>
      </c>
      <c r="AQ314" s="5">
        <f t="shared" si="151"/>
        <v>0</v>
      </c>
      <c r="AR314" s="5">
        <f t="shared" si="152"/>
        <v>0</v>
      </c>
      <c r="AS314" s="5">
        <f t="shared" si="153"/>
        <v>0</v>
      </c>
      <c r="AT314" s="5">
        <f t="shared" si="154"/>
        <v>0</v>
      </c>
      <c r="AV314" s="5"/>
      <c r="AX314" s="5">
        <f t="shared" si="155"/>
        <v>0</v>
      </c>
      <c r="AY314" s="5">
        <f t="shared" si="156"/>
        <v>0</v>
      </c>
      <c r="AZ314" s="5">
        <f t="shared" si="157"/>
        <v>0</v>
      </c>
      <c r="BA314" s="5">
        <f t="shared" si="158"/>
        <v>0</v>
      </c>
      <c r="BB314" s="5">
        <f t="shared" si="159"/>
        <v>0</v>
      </c>
      <c r="BC314" s="5">
        <f t="shared" si="160"/>
        <v>0</v>
      </c>
      <c r="BD314" s="5">
        <f t="shared" si="161"/>
        <v>0</v>
      </c>
      <c r="BE314" s="5">
        <f t="shared" si="162"/>
        <v>0</v>
      </c>
      <c r="BF314" s="5"/>
      <c r="BI314">
        <f>IF(Förbrukning!F313="",Förbrukning!E313,0)/IF(Förbrukning!$B$3=Listor!$B$5,F314,1)</f>
        <v>0</v>
      </c>
      <c r="BJ314">
        <f>Förbrukning!F313/IF(Förbrukning!$B$3=Listor!$B$5,F314,1)</f>
        <v>0</v>
      </c>
      <c r="BL314">
        <f t="shared" si="163"/>
        <v>8</v>
      </c>
      <c r="BM314">
        <f t="shared" si="168"/>
        <v>3</v>
      </c>
      <c r="BN314" s="5">
        <f>Indata!$B$7</f>
        <v>0</v>
      </c>
    </row>
    <row r="315" spans="4:66" x14ac:dyDescent="0.2">
      <c r="D315" s="4">
        <f t="shared" si="169"/>
        <v>46606</v>
      </c>
      <c r="E315" s="62">
        <f t="shared" si="164"/>
        <v>0</v>
      </c>
      <c r="F315">
        <f>24+SUMIFS(Listor!$C$22:$C$23,Listor!$B$22:$B$23,Uttag!D315)</f>
        <v>24</v>
      </c>
      <c r="G315" s="5">
        <f t="shared" si="165"/>
        <v>0</v>
      </c>
      <c r="I315" s="206">
        <f>Förbrukning!H314</f>
        <v>0</v>
      </c>
      <c r="J315" s="93"/>
      <c r="K315" s="132"/>
      <c r="L315" s="133"/>
      <c r="N315" s="5">
        <f t="shared" si="137"/>
        <v>0</v>
      </c>
      <c r="P315" s="5">
        <f>I315*SUMIFS(Priser!$L$3:$L$14,Priser!$A$3:$A$14,BL315)</f>
        <v>0</v>
      </c>
      <c r="Q315" s="5">
        <f t="shared" si="138"/>
        <v>0</v>
      </c>
      <c r="R315" s="5"/>
      <c r="U315" s="5">
        <f t="shared" si="139"/>
        <v>0</v>
      </c>
      <c r="V315" s="5">
        <f t="shared" si="170"/>
        <v>0</v>
      </c>
      <c r="W315" s="5">
        <f t="shared" si="140"/>
        <v>0</v>
      </c>
      <c r="X315" s="5">
        <f t="shared" si="166"/>
        <v>0</v>
      </c>
      <c r="Y315" s="5">
        <f>IF(X315&gt;=Priser!$N$6,Priser!$O$6,IF(X315&gt;=Priser!$N$5,Priser!$O$5,IF(X315&gt;=Priser!$N$4,Priser!$O$4,Priser!$O$3)))</f>
        <v>0</v>
      </c>
      <c r="Z315" s="5">
        <f>Y315*SUMIFS(Priser!$L$3:$L$14,Priser!$A$3:$A$14,$BL315)*V315</f>
        <v>0</v>
      </c>
      <c r="AA315" s="5">
        <f t="shared" si="167"/>
        <v>0</v>
      </c>
      <c r="AB315" s="5">
        <f>IF(AA315&gt;=Priser!$P$6,Priser!$Q$6,IF(AA315&gt;=Priser!$P$5,Priser!$Q$5,IF(AA315&gt;=Priser!$P$4,Priser!$Q$4,Priser!$Q$3)))</f>
        <v>0</v>
      </c>
      <c r="AC315" s="5">
        <f>AB315*SUMIFS(Priser!$L$3:$L$14,Priser!$A$3:$A$14,$BL315)*W315</f>
        <v>0</v>
      </c>
      <c r="AE315" s="5"/>
      <c r="AG315" s="5">
        <f t="shared" si="141"/>
        <v>0</v>
      </c>
      <c r="AH315" s="5">
        <f t="shared" si="142"/>
        <v>0</v>
      </c>
      <c r="AI315" s="5">
        <f t="shared" si="143"/>
        <v>0</v>
      </c>
      <c r="AJ315" s="5">
        <f t="shared" si="144"/>
        <v>0</v>
      </c>
      <c r="AK315" s="5">
        <f t="shared" si="145"/>
        <v>0</v>
      </c>
      <c r="AL315" s="5">
        <f t="shared" si="146"/>
        <v>0</v>
      </c>
      <c r="AM315" s="5">
        <f t="shared" si="147"/>
        <v>0</v>
      </c>
      <c r="AN315" s="5">
        <f t="shared" si="148"/>
        <v>0</v>
      </c>
      <c r="AO315" s="5">
        <f t="shared" si="149"/>
        <v>0</v>
      </c>
      <c r="AP315" s="5">
        <f t="shared" si="150"/>
        <v>0</v>
      </c>
      <c r="AQ315" s="5">
        <f t="shared" si="151"/>
        <v>0</v>
      </c>
      <c r="AR315" s="5">
        <f t="shared" si="152"/>
        <v>0</v>
      </c>
      <c r="AS315" s="5">
        <f t="shared" si="153"/>
        <v>0</v>
      </c>
      <c r="AT315" s="5">
        <f t="shared" si="154"/>
        <v>0</v>
      </c>
      <c r="AV315" s="5"/>
      <c r="AX315" s="5">
        <f t="shared" si="155"/>
        <v>0</v>
      </c>
      <c r="AY315" s="5">
        <f t="shared" si="156"/>
        <v>0</v>
      </c>
      <c r="AZ315" s="5">
        <f t="shared" si="157"/>
        <v>0</v>
      </c>
      <c r="BA315" s="5">
        <f t="shared" si="158"/>
        <v>0</v>
      </c>
      <c r="BB315" s="5">
        <f t="shared" si="159"/>
        <v>0</v>
      </c>
      <c r="BC315" s="5">
        <f t="shared" si="160"/>
        <v>0</v>
      </c>
      <c r="BD315" s="5">
        <f t="shared" si="161"/>
        <v>0</v>
      </c>
      <c r="BE315" s="5">
        <f t="shared" si="162"/>
        <v>0</v>
      </c>
      <c r="BF315" s="5"/>
      <c r="BI315">
        <f>IF(Förbrukning!F314="",Förbrukning!E314,0)/IF(Förbrukning!$B$3=Listor!$B$5,F315,1)</f>
        <v>0</v>
      </c>
      <c r="BJ315">
        <f>Förbrukning!F314/IF(Förbrukning!$B$3=Listor!$B$5,F315,1)</f>
        <v>0</v>
      </c>
      <c r="BL315">
        <f t="shared" si="163"/>
        <v>8</v>
      </c>
      <c r="BM315">
        <f t="shared" si="168"/>
        <v>3</v>
      </c>
      <c r="BN315" s="5">
        <f>Indata!$B$7</f>
        <v>0</v>
      </c>
    </row>
    <row r="316" spans="4:66" x14ac:dyDescent="0.2">
      <c r="D316" s="4">
        <f t="shared" si="169"/>
        <v>46607</v>
      </c>
      <c r="E316" s="62">
        <f t="shared" si="164"/>
        <v>0</v>
      </c>
      <c r="F316">
        <f>24+SUMIFS(Listor!$C$22:$C$23,Listor!$B$22:$B$23,Uttag!D316)</f>
        <v>24</v>
      </c>
      <c r="G316" s="5">
        <f t="shared" si="165"/>
        <v>0</v>
      </c>
      <c r="I316" s="206">
        <f>Förbrukning!H315</f>
        <v>0</v>
      </c>
      <c r="J316" s="93"/>
      <c r="K316" s="132"/>
      <c r="L316" s="133"/>
      <c r="N316" s="5">
        <f t="shared" si="137"/>
        <v>0</v>
      </c>
      <c r="P316" s="5">
        <f>I316*SUMIFS(Priser!$L$3:$L$14,Priser!$A$3:$A$14,BL316)</f>
        <v>0</v>
      </c>
      <c r="Q316" s="5">
        <f t="shared" si="138"/>
        <v>0</v>
      </c>
      <c r="R316" s="5"/>
      <c r="U316" s="5">
        <f t="shared" si="139"/>
        <v>0</v>
      </c>
      <c r="V316" s="5">
        <f t="shared" si="170"/>
        <v>0</v>
      </c>
      <c r="W316" s="5">
        <f t="shared" si="140"/>
        <v>0</v>
      </c>
      <c r="X316" s="5">
        <f t="shared" si="166"/>
        <v>0</v>
      </c>
      <c r="Y316" s="5">
        <f>IF(X316&gt;=Priser!$N$6,Priser!$O$6,IF(X316&gt;=Priser!$N$5,Priser!$O$5,IF(X316&gt;=Priser!$N$4,Priser!$O$4,Priser!$O$3)))</f>
        <v>0</v>
      </c>
      <c r="Z316" s="5">
        <f>Y316*SUMIFS(Priser!$L$3:$L$14,Priser!$A$3:$A$14,$BL316)*V316</f>
        <v>0</v>
      </c>
      <c r="AA316" s="5">
        <f t="shared" si="167"/>
        <v>0</v>
      </c>
      <c r="AB316" s="5">
        <f>IF(AA316&gt;=Priser!$P$6,Priser!$Q$6,IF(AA316&gt;=Priser!$P$5,Priser!$Q$5,IF(AA316&gt;=Priser!$P$4,Priser!$Q$4,Priser!$Q$3)))</f>
        <v>0</v>
      </c>
      <c r="AC316" s="5">
        <f>AB316*SUMIFS(Priser!$L$3:$L$14,Priser!$A$3:$A$14,$BL316)*W316</f>
        <v>0</v>
      </c>
      <c r="AE316" s="5"/>
      <c r="AG316" s="5">
        <f t="shared" si="141"/>
        <v>0</v>
      </c>
      <c r="AH316" s="5">
        <f t="shared" si="142"/>
        <v>0</v>
      </c>
      <c r="AI316" s="5">
        <f t="shared" si="143"/>
        <v>0</v>
      </c>
      <c r="AJ316" s="5">
        <f t="shared" si="144"/>
        <v>0</v>
      </c>
      <c r="AK316" s="5">
        <f t="shared" si="145"/>
        <v>0</v>
      </c>
      <c r="AL316" s="5">
        <f t="shared" si="146"/>
        <v>0</v>
      </c>
      <c r="AM316" s="5">
        <f t="shared" si="147"/>
        <v>0</v>
      </c>
      <c r="AN316" s="5">
        <f t="shared" si="148"/>
        <v>0</v>
      </c>
      <c r="AO316" s="5">
        <f t="shared" si="149"/>
        <v>0</v>
      </c>
      <c r="AP316" s="5">
        <f t="shared" si="150"/>
        <v>0</v>
      </c>
      <c r="AQ316" s="5">
        <f t="shared" si="151"/>
        <v>0</v>
      </c>
      <c r="AR316" s="5">
        <f t="shared" si="152"/>
        <v>0</v>
      </c>
      <c r="AS316" s="5">
        <f t="shared" si="153"/>
        <v>0</v>
      </c>
      <c r="AT316" s="5">
        <f t="shared" si="154"/>
        <v>0</v>
      </c>
      <c r="AV316" s="5"/>
      <c r="AX316" s="5">
        <f t="shared" si="155"/>
        <v>0</v>
      </c>
      <c r="AY316" s="5">
        <f t="shared" si="156"/>
        <v>0</v>
      </c>
      <c r="AZ316" s="5">
        <f t="shared" si="157"/>
        <v>0</v>
      </c>
      <c r="BA316" s="5">
        <f t="shared" si="158"/>
        <v>0</v>
      </c>
      <c r="BB316" s="5">
        <f t="shared" si="159"/>
        <v>0</v>
      </c>
      <c r="BC316" s="5">
        <f t="shared" si="160"/>
        <v>0</v>
      </c>
      <c r="BD316" s="5">
        <f t="shared" si="161"/>
        <v>0</v>
      </c>
      <c r="BE316" s="5">
        <f t="shared" si="162"/>
        <v>0</v>
      </c>
      <c r="BF316" s="5"/>
      <c r="BI316">
        <f>IF(Förbrukning!F315="",Förbrukning!E315,0)/IF(Förbrukning!$B$3=Listor!$B$5,F316,1)</f>
        <v>0</v>
      </c>
      <c r="BJ316">
        <f>Förbrukning!F315/IF(Förbrukning!$B$3=Listor!$B$5,F316,1)</f>
        <v>0</v>
      </c>
      <c r="BL316">
        <f t="shared" si="163"/>
        <v>8</v>
      </c>
      <c r="BM316">
        <f t="shared" si="168"/>
        <v>3</v>
      </c>
      <c r="BN316" s="5">
        <f>Indata!$B$7</f>
        <v>0</v>
      </c>
    </row>
    <row r="317" spans="4:66" x14ac:dyDescent="0.2">
      <c r="D317" s="4">
        <f t="shared" si="169"/>
        <v>46608</v>
      </c>
      <c r="E317" s="62">
        <f t="shared" si="164"/>
        <v>0</v>
      </c>
      <c r="F317">
        <f>24+SUMIFS(Listor!$C$22:$C$23,Listor!$B$22:$B$23,Uttag!D317)</f>
        <v>24</v>
      </c>
      <c r="G317" s="5">
        <f t="shared" si="165"/>
        <v>0</v>
      </c>
      <c r="I317" s="206">
        <f>Förbrukning!H316</f>
        <v>0</v>
      </c>
      <c r="J317" s="93"/>
      <c r="K317" s="132"/>
      <c r="L317" s="133"/>
      <c r="N317" s="5">
        <f t="shared" si="137"/>
        <v>0</v>
      </c>
      <c r="P317" s="5">
        <f>I317*SUMIFS(Priser!$L$3:$L$14,Priser!$A$3:$A$14,BL317)</f>
        <v>0</v>
      </c>
      <c r="Q317" s="5">
        <f t="shared" si="138"/>
        <v>0</v>
      </c>
      <c r="R317" s="5"/>
      <c r="U317" s="5">
        <f t="shared" si="139"/>
        <v>0</v>
      </c>
      <c r="V317" s="5">
        <f t="shared" si="170"/>
        <v>0</v>
      </c>
      <c r="W317" s="5">
        <f t="shared" si="140"/>
        <v>0</v>
      </c>
      <c r="X317" s="5">
        <f t="shared" si="166"/>
        <v>0</v>
      </c>
      <c r="Y317" s="5">
        <f>IF(X317&gt;=Priser!$N$6,Priser!$O$6,IF(X317&gt;=Priser!$N$5,Priser!$O$5,IF(X317&gt;=Priser!$N$4,Priser!$O$4,Priser!$O$3)))</f>
        <v>0</v>
      </c>
      <c r="Z317" s="5">
        <f>Y317*SUMIFS(Priser!$L$3:$L$14,Priser!$A$3:$A$14,$BL317)*V317</f>
        <v>0</v>
      </c>
      <c r="AA317" s="5">
        <f t="shared" si="167"/>
        <v>0</v>
      </c>
      <c r="AB317" s="5">
        <f>IF(AA317&gt;=Priser!$P$6,Priser!$Q$6,IF(AA317&gt;=Priser!$P$5,Priser!$Q$5,IF(AA317&gt;=Priser!$P$4,Priser!$Q$4,Priser!$Q$3)))</f>
        <v>0</v>
      </c>
      <c r="AC317" s="5">
        <f>AB317*SUMIFS(Priser!$L$3:$L$14,Priser!$A$3:$A$14,$BL317)*W317</f>
        <v>0</v>
      </c>
      <c r="AE317" s="5"/>
      <c r="AG317" s="5">
        <f t="shared" si="141"/>
        <v>0</v>
      </c>
      <c r="AH317" s="5">
        <f t="shared" si="142"/>
        <v>0</v>
      </c>
      <c r="AI317" s="5">
        <f t="shared" si="143"/>
        <v>0</v>
      </c>
      <c r="AJ317" s="5">
        <f t="shared" si="144"/>
        <v>0</v>
      </c>
      <c r="AK317" s="5">
        <f t="shared" si="145"/>
        <v>0</v>
      </c>
      <c r="AL317" s="5">
        <f t="shared" si="146"/>
        <v>0</v>
      </c>
      <c r="AM317" s="5">
        <f t="shared" si="147"/>
        <v>0</v>
      </c>
      <c r="AN317" s="5">
        <f t="shared" si="148"/>
        <v>0</v>
      </c>
      <c r="AO317" s="5">
        <f t="shared" si="149"/>
        <v>0</v>
      </c>
      <c r="AP317" s="5">
        <f t="shared" si="150"/>
        <v>0</v>
      </c>
      <c r="AQ317" s="5">
        <f t="shared" si="151"/>
        <v>0</v>
      </c>
      <c r="AR317" s="5">
        <f t="shared" si="152"/>
        <v>0</v>
      </c>
      <c r="AS317" s="5">
        <f t="shared" si="153"/>
        <v>0</v>
      </c>
      <c r="AT317" s="5">
        <f t="shared" si="154"/>
        <v>0</v>
      </c>
      <c r="AV317" s="5"/>
      <c r="AX317" s="5">
        <f t="shared" si="155"/>
        <v>0</v>
      </c>
      <c r="AY317" s="5">
        <f t="shared" si="156"/>
        <v>0</v>
      </c>
      <c r="AZ317" s="5">
        <f t="shared" si="157"/>
        <v>0</v>
      </c>
      <c r="BA317" s="5">
        <f t="shared" si="158"/>
        <v>0</v>
      </c>
      <c r="BB317" s="5">
        <f t="shared" si="159"/>
        <v>0</v>
      </c>
      <c r="BC317" s="5">
        <f t="shared" si="160"/>
        <v>0</v>
      </c>
      <c r="BD317" s="5">
        <f t="shared" si="161"/>
        <v>0</v>
      </c>
      <c r="BE317" s="5">
        <f t="shared" si="162"/>
        <v>0</v>
      </c>
      <c r="BF317" s="5"/>
      <c r="BI317">
        <f>IF(Förbrukning!F316="",Förbrukning!E316,0)/IF(Förbrukning!$B$3=Listor!$B$5,F317,1)</f>
        <v>0</v>
      </c>
      <c r="BJ317">
        <f>Förbrukning!F316/IF(Förbrukning!$B$3=Listor!$B$5,F317,1)</f>
        <v>0</v>
      </c>
      <c r="BL317">
        <f t="shared" si="163"/>
        <v>8</v>
      </c>
      <c r="BM317">
        <f t="shared" si="168"/>
        <v>3</v>
      </c>
      <c r="BN317" s="5">
        <f>Indata!$B$7</f>
        <v>0</v>
      </c>
    </row>
    <row r="318" spans="4:66" x14ac:dyDescent="0.2">
      <c r="D318" s="4">
        <f t="shared" si="169"/>
        <v>46609</v>
      </c>
      <c r="E318" s="62">
        <f t="shared" si="164"/>
        <v>0</v>
      </c>
      <c r="F318">
        <f>24+SUMIFS(Listor!$C$22:$C$23,Listor!$B$22:$B$23,Uttag!D318)</f>
        <v>24</v>
      </c>
      <c r="G318" s="5">
        <f t="shared" si="165"/>
        <v>0</v>
      </c>
      <c r="I318" s="206">
        <f>Förbrukning!H317</f>
        <v>0</v>
      </c>
      <c r="J318" s="93"/>
      <c r="K318" s="132"/>
      <c r="L318" s="133"/>
      <c r="N318" s="5">
        <f t="shared" si="137"/>
        <v>0</v>
      </c>
      <c r="P318" s="5">
        <f>I318*SUMIFS(Priser!$L$3:$L$14,Priser!$A$3:$A$14,BL318)</f>
        <v>0</v>
      </c>
      <c r="Q318" s="5">
        <f t="shared" si="138"/>
        <v>0</v>
      </c>
      <c r="R318" s="5"/>
      <c r="U318" s="5">
        <f t="shared" si="139"/>
        <v>0</v>
      </c>
      <c r="V318" s="5">
        <f t="shared" si="170"/>
        <v>0</v>
      </c>
      <c r="W318" s="5">
        <f t="shared" si="140"/>
        <v>0</v>
      </c>
      <c r="X318" s="5">
        <f t="shared" si="166"/>
        <v>0</v>
      </c>
      <c r="Y318" s="5">
        <f>IF(X318&gt;=Priser!$N$6,Priser!$O$6,IF(X318&gt;=Priser!$N$5,Priser!$O$5,IF(X318&gt;=Priser!$N$4,Priser!$O$4,Priser!$O$3)))</f>
        <v>0</v>
      </c>
      <c r="Z318" s="5">
        <f>Y318*SUMIFS(Priser!$L$3:$L$14,Priser!$A$3:$A$14,$BL318)*V318</f>
        <v>0</v>
      </c>
      <c r="AA318" s="5">
        <f t="shared" si="167"/>
        <v>0</v>
      </c>
      <c r="AB318" s="5">
        <f>IF(AA318&gt;=Priser!$P$6,Priser!$Q$6,IF(AA318&gt;=Priser!$P$5,Priser!$Q$5,IF(AA318&gt;=Priser!$P$4,Priser!$Q$4,Priser!$Q$3)))</f>
        <v>0</v>
      </c>
      <c r="AC318" s="5">
        <f>AB318*SUMIFS(Priser!$L$3:$L$14,Priser!$A$3:$A$14,$BL318)*W318</f>
        <v>0</v>
      </c>
      <c r="AE318" s="5"/>
      <c r="AG318" s="5">
        <f t="shared" si="141"/>
        <v>0</v>
      </c>
      <c r="AH318" s="5">
        <f t="shared" si="142"/>
        <v>0</v>
      </c>
      <c r="AI318" s="5">
        <f t="shared" si="143"/>
        <v>0</v>
      </c>
      <c r="AJ318" s="5">
        <f t="shared" si="144"/>
        <v>0</v>
      </c>
      <c r="AK318" s="5">
        <f t="shared" si="145"/>
        <v>0</v>
      </c>
      <c r="AL318" s="5">
        <f t="shared" si="146"/>
        <v>0</v>
      </c>
      <c r="AM318" s="5">
        <f t="shared" si="147"/>
        <v>0</v>
      </c>
      <c r="AN318" s="5">
        <f t="shared" si="148"/>
        <v>0</v>
      </c>
      <c r="AO318" s="5">
        <f t="shared" si="149"/>
        <v>0</v>
      </c>
      <c r="AP318" s="5">
        <f t="shared" si="150"/>
        <v>0</v>
      </c>
      <c r="AQ318" s="5">
        <f t="shared" si="151"/>
        <v>0</v>
      </c>
      <c r="AR318" s="5">
        <f t="shared" si="152"/>
        <v>0</v>
      </c>
      <c r="AS318" s="5">
        <f t="shared" si="153"/>
        <v>0</v>
      </c>
      <c r="AT318" s="5">
        <f t="shared" si="154"/>
        <v>0</v>
      </c>
      <c r="AV318" s="5"/>
      <c r="AX318" s="5">
        <f t="shared" si="155"/>
        <v>0</v>
      </c>
      <c r="AY318" s="5">
        <f t="shared" si="156"/>
        <v>0</v>
      </c>
      <c r="AZ318" s="5">
        <f t="shared" si="157"/>
        <v>0</v>
      </c>
      <c r="BA318" s="5">
        <f t="shared" si="158"/>
        <v>0</v>
      </c>
      <c r="BB318" s="5">
        <f t="shared" si="159"/>
        <v>0</v>
      </c>
      <c r="BC318" s="5">
        <f t="shared" si="160"/>
        <v>0</v>
      </c>
      <c r="BD318" s="5">
        <f t="shared" si="161"/>
        <v>0</v>
      </c>
      <c r="BE318" s="5">
        <f t="shared" si="162"/>
        <v>0</v>
      </c>
      <c r="BF318" s="5"/>
      <c r="BI318">
        <f>IF(Förbrukning!F317="",Förbrukning!E317,0)/IF(Förbrukning!$B$3=Listor!$B$5,F318,1)</f>
        <v>0</v>
      </c>
      <c r="BJ318">
        <f>Förbrukning!F317/IF(Förbrukning!$B$3=Listor!$B$5,F318,1)</f>
        <v>0</v>
      </c>
      <c r="BL318">
        <f t="shared" si="163"/>
        <v>8</v>
      </c>
      <c r="BM318">
        <f t="shared" si="168"/>
        <v>3</v>
      </c>
      <c r="BN318" s="5">
        <f>Indata!$B$7</f>
        <v>0</v>
      </c>
    </row>
    <row r="319" spans="4:66" x14ac:dyDescent="0.2">
      <c r="D319" s="4">
        <f t="shared" si="169"/>
        <v>46610</v>
      </c>
      <c r="E319" s="62">
        <f t="shared" si="164"/>
        <v>0</v>
      </c>
      <c r="F319">
        <f>24+SUMIFS(Listor!$C$22:$C$23,Listor!$B$22:$B$23,Uttag!D319)</f>
        <v>24</v>
      </c>
      <c r="G319" s="5">
        <f t="shared" si="165"/>
        <v>0</v>
      </c>
      <c r="I319" s="206">
        <f>Förbrukning!H318</f>
        <v>0</v>
      </c>
      <c r="J319" s="93"/>
      <c r="K319" s="132"/>
      <c r="L319" s="133"/>
      <c r="N319" s="5">
        <f t="shared" si="137"/>
        <v>0</v>
      </c>
      <c r="P319" s="5">
        <f>I319*SUMIFS(Priser!$L$3:$L$14,Priser!$A$3:$A$14,BL319)</f>
        <v>0</v>
      </c>
      <c r="Q319" s="5">
        <f t="shared" si="138"/>
        <v>0</v>
      </c>
      <c r="R319" s="5"/>
      <c r="U319" s="5">
        <f t="shared" si="139"/>
        <v>0</v>
      </c>
      <c r="V319" s="5">
        <f t="shared" si="170"/>
        <v>0</v>
      </c>
      <c r="W319" s="5">
        <f t="shared" si="140"/>
        <v>0</v>
      </c>
      <c r="X319" s="5">
        <f t="shared" si="166"/>
        <v>0</v>
      </c>
      <c r="Y319" s="5">
        <f>IF(X319&gt;=Priser!$N$6,Priser!$O$6,IF(X319&gt;=Priser!$N$5,Priser!$O$5,IF(X319&gt;=Priser!$N$4,Priser!$O$4,Priser!$O$3)))</f>
        <v>0</v>
      </c>
      <c r="Z319" s="5">
        <f>Y319*SUMIFS(Priser!$L$3:$L$14,Priser!$A$3:$A$14,$BL319)*V319</f>
        <v>0</v>
      </c>
      <c r="AA319" s="5">
        <f t="shared" si="167"/>
        <v>0</v>
      </c>
      <c r="AB319" s="5">
        <f>IF(AA319&gt;=Priser!$P$6,Priser!$Q$6,IF(AA319&gt;=Priser!$P$5,Priser!$Q$5,IF(AA319&gt;=Priser!$P$4,Priser!$Q$4,Priser!$Q$3)))</f>
        <v>0</v>
      </c>
      <c r="AC319" s="5">
        <f>AB319*SUMIFS(Priser!$L$3:$L$14,Priser!$A$3:$A$14,$BL319)*W319</f>
        <v>0</v>
      </c>
      <c r="AE319" s="5"/>
      <c r="AG319" s="5">
        <f t="shared" si="141"/>
        <v>0</v>
      </c>
      <c r="AH319" s="5">
        <f t="shared" si="142"/>
        <v>0</v>
      </c>
      <c r="AI319" s="5">
        <f t="shared" si="143"/>
        <v>0</v>
      </c>
      <c r="AJ319" s="5">
        <f t="shared" si="144"/>
        <v>0</v>
      </c>
      <c r="AK319" s="5">
        <f t="shared" si="145"/>
        <v>0</v>
      </c>
      <c r="AL319" s="5">
        <f t="shared" si="146"/>
        <v>0</v>
      </c>
      <c r="AM319" s="5">
        <f t="shared" si="147"/>
        <v>0</v>
      </c>
      <c r="AN319" s="5">
        <f t="shared" si="148"/>
        <v>0</v>
      </c>
      <c r="AO319" s="5">
        <f t="shared" si="149"/>
        <v>0</v>
      </c>
      <c r="AP319" s="5">
        <f t="shared" si="150"/>
        <v>0</v>
      </c>
      <c r="AQ319" s="5">
        <f t="shared" si="151"/>
        <v>0</v>
      </c>
      <c r="AR319" s="5">
        <f t="shared" si="152"/>
        <v>0</v>
      </c>
      <c r="AS319" s="5">
        <f t="shared" si="153"/>
        <v>0</v>
      </c>
      <c r="AT319" s="5">
        <f t="shared" si="154"/>
        <v>0</v>
      </c>
      <c r="AV319" s="5"/>
      <c r="AX319" s="5">
        <f t="shared" si="155"/>
        <v>0</v>
      </c>
      <c r="AY319" s="5">
        <f t="shared" si="156"/>
        <v>0</v>
      </c>
      <c r="AZ319" s="5">
        <f t="shared" si="157"/>
        <v>0</v>
      </c>
      <c r="BA319" s="5">
        <f t="shared" si="158"/>
        <v>0</v>
      </c>
      <c r="BB319" s="5">
        <f t="shared" si="159"/>
        <v>0</v>
      </c>
      <c r="BC319" s="5">
        <f t="shared" si="160"/>
        <v>0</v>
      </c>
      <c r="BD319" s="5">
        <f t="shared" si="161"/>
        <v>0</v>
      </c>
      <c r="BE319" s="5">
        <f t="shared" si="162"/>
        <v>0</v>
      </c>
      <c r="BF319" s="5"/>
      <c r="BI319">
        <f>IF(Förbrukning!F318="",Förbrukning!E318,0)/IF(Förbrukning!$B$3=Listor!$B$5,F319,1)</f>
        <v>0</v>
      </c>
      <c r="BJ319">
        <f>Förbrukning!F318/IF(Förbrukning!$B$3=Listor!$B$5,F319,1)</f>
        <v>0</v>
      </c>
      <c r="BL319">
        <f t="shared" si="163"/>
        <v>8</v>
      </c>
      <c r="BM319">
        <f t="shared" si="168"/>
        <v>3</v>
      </c>
      <c r="BN319" s="5">
        <f>Indata!$B$7</f>
        <v>0</v>
      </c>
    </row>
    <row r="320" spans="4:66" x14ac:dyDescent="0.2">
      <c r="D320" s="4">
        <f t="shared" si="169"/>
        <v>46611</v>
      </c>
      <c r="E320" s="62">
        <f t="shared" si="164"/>
        <v>0</v>
      </c>
      <c r="F320">
        <f>24+SUMIFS(Listor!$C$22:$C$23,Listor!$B$22:$B$23,Uttag!D320)</f>
        <v>24</v>
      </c>
      <c r="G320" s="5">
        <f t="shared" si="165"/>
        <v>0</v>
      </c>
      <c r="I320" s="206">
        <f>Förbrukning!H319</f>
        <v>0</v>
      </c>
      <c r="J320" s="93"/>
      <c r="K320" s="132"/>
      <c r="L320" s="133"/>
      <c r="N320" s="5">
        <f t="shared" si="137"/>
        <v>0</v>
      </c>
      <c r="P320" s="5">
        <f>I320*SUMIFS(Priser!$L$3:$L$14,Priser!$A$3:$A$14,BL320)</f>
        <v>0</v>
      </c>
      <c r="Q320" s="5">
        <f t="shared" si="138"/>
        <v>0</v>
      </c>
      <c r="R320" s="5"/>
      <c r="U320" s="5">
        <f t="shared" si="139"/>
        <v>0</v>
      </c>
      <c r="V320" s="5">
        <f t="shared" si="170"/>
        <v>0</v>
      </c>
      <c r="W320" s="5">
        <f t="shared" si="140"/>
        <v>0</v>
      </c>
      <c r="X320" s="5">
        <f t="shared" si="166"/>
        <v>0</v>
      </c>
      <c r="Y320" s="5">
        <f>IF(X320&gt;=Priser!$N$6,Priser!$O$6,IF(X320&gt;=Priser!$N$5,Priser!$O$5,IF(X320&gt;=Priser!$N$4,Priser!$O$4,Priser!$O$3)))</f>
        <v>0</v>
      </c>
      <c r="Z320" s="5">
        <f>Y320*SUMIFS(Priser!$L$3:$L$14,Priser!$A$3:$A$14,$BL320)*V320</f>
        <v>0</v>
      </c>
      <c r="AA320" s="5">
        <f t="shared" si="167"/>
        <v>0</v>
      </c>
      <c r="AB320" s="5">
        <f>IF(AA320&gt;=Priser!$P$6,Priser!$Q$6,IF(AA320&gt;=Priser!$P$5,Priser!$Q$5,IF(AA320&gt;=Priser!$P$4,Priser!$Q$4,Priser!$Q$3)))</f>
        <v>0</v>
      </c>
      <c r="AC320" s="5">
        <f>AB320*SUMIFS(Priser!$L$3:$L$14,Priser!$A$3:$A$14,$BL320)*W320</f>
        <v>0</v>
      </c>
      <c r="AE320" s="5"/>
      <c r="AG320" s="5">
        <f t="shared" si="141"/>
        <v>0</v>
      </c>
      <c r="AH320" s="5">
        <f t="shared" si="142"/>
        <v>0</v>
      </c>
      <c r="AI320" s="5">
        <f t="shared" si="143"/>
        <v>0</v>
      </c>
      <c r="AJ320" s="5">
        <f t="shared" si="144"/>
        <v>0</v>
      </c>
      <c r="AK320" s="5">
        <f t="shared" si="145"/>
        <v>0</v>
      </c>
      <c r="AL320" s="5">
        <f t="shared" si="146"/>
        <v>0</v>
      </c>
      <c r="AM320" s="5">
        <f t="shared" si="147"/>
        <v>0</v>
      </c>
      <c r="AN320" s="5">
        <f t="shared" si="148"/>
        <v>0</v>
      </c>
      <c r="AO320" s="5">
        <f t="shared" si="149"/>
        <v>0</v>
      </c>
      <c r="AP320" s="5">
        <f t="shared" si="150"/>
        <v>0</v>
      </c>
      <c r="AQ320" s="5">
        <f t="shared" si="151"/>
        <v>0</v>
      </c>
      <c r="AR320" s="5">
        <f t="shared" si="152"/>
        <v>0</v>
      </c>
      <c r="AS320" s="5">
        <f t="shared" si="153"/>
        <v>0</v>
      </c>
      <c r="AT320" s="5">
        <f t="shared" si="154"/>
        <v>0</v>
      </c>
      <c r="AV320" s="5"/>
      <c r="AX320" s="5">
        <f t="shared" si="155"/>
        <v>0</v>
      </c>
      <c r="AY320" s="5">
        <f t="shared" si="156"/>
        <v>0</v>
      </c>
      <c r="AZ320" s="5">
        <f t="shared" si="157"/>
        <v>0</v>
      </c>
      <c r="BA320" s="5">
        <f t="shared" si="158"/>
        <v>0</v>
      </c>
      <c r="BB320" s="5">
        <f t="shared" si="159"/>
        <v>0</v>
      </c>
      <c r="BC320" s="5">
        <f t="shared" si="160"/>
        <v>0</v>
      </c>
      <c r="BD320" s="5">
        <f t="shared" si="161"/>
        <v>0</v>
      </c>
      <c r="BE320" s="5">
        <f t="shared" si="162"/>
        <v>0</v>
      </c>
      <c r="BF320" s="5"/>
      <c r="BI320">
        <f>IF(Förbrukning!F319="",Förbrukning!E319,0)/IF(Förbrukning!$B$3=Listor!$B$5,F320,1)</f>
        <v>0</v>
      </c>
      <c r="BJ320">
        <f>Förbrukning!F319/IF(Förbrukning!$B$3=Listor!$B$5,F320,1)</f>
        <v>0</v>
      </c>
      <c r="BL320">
        <f t="shared" si="163"/>
        <v>8</v>
      </c>
      <c r="BM320">
        <f t="shared" si="168"/>
        <v>3</v>
      </c>
      <c r="BN320" s="5">
        <f>Indata!$B$7</f>
        <v>0</v>
      </c>
    </row>
    <row r="321" spans="4:66" x14ac:dyDescent="0.2">
      <c r="D321" s="4">
        <f t="shared" si="169"/>
        <v>46612</v>
      </c>
      <c r="E321" s="62">
        <f t="shared" si="164"/>
        <v>0</v>
      </c>
      <c r="F321">
        <f>24+SUMIFS(Listor!$C$22:$C$23,Listor!$B$22:$B$23,Uttag!D321)</f>
        <v>24</v>
      </c>
      <c r="G321" s="5">
        <f t="shared" si="165"/>
        <v>0</v>
      </c>
      <c r="I321" s="206">
        <f>Förbrukning!H320</f>
        <v>0</v>
      </c>
      <c r="J321" s="93"/>
      <c r="K321" s="132"/>
      <c r="L321" s="133"/>
      <c r="N321" s="5">
        <f t="shared" si="137"/>
        <v>0</v>
      </c>
      <c r="P321" s="5">
        <f>I321*SUMIFS(Priser!$L$3:$L$14,Priser!$A$3:$A$14,BL321)</f>
        <v>0</v>
      </c>
      <c r="Q321" s="5">
        <f t="shared" si="138"/>
        <v>0</v>
      </c>
      <c r="R321" s="5"/>
      <c r="U321" s="5">
        <f t="shared" si="139"/>
        <v>0</v>
      </c>
      <c r="V321" s="5">
        <f t="shared" si="170"/>
        <v>0</v>
      </c>
      <c r="W321" s="5">
        <f t="shared" si="140"/>
        <v>0</v>
      </c>
      <c r="X321" s="5">
        <f t="shared" si="166"/>
        <v>0</v>
      </c>
      <c r="Y321" s="5">
        <f>IF(X321&gt;=Priser!$N$6,Priser!$O$6,IF(X321&gt;=Priser!$N$5,Priser!$O$5,IF(X321&gt;=Priser!$N$4,Priser!$O$4,Priser!$O$3)))</f>
        <v>0</v>
      </c>
      <c r="Z321" s="5">
        <f>Y321*SUMIFS(Priser!$L$3:$L$14,Priser!$A$3:$A$14,$BL321)*V321</f>
        <v>0</v>
      </c>
      <c r="AA321" s="5">
        <f t="shared" si="167"/>
        <v>0</v>
      </c>
      <c r="AB321" s="5">
        <f>IF(AA321&gt;=Priser!$P$6,Priser!$Q$6,IF(AA321&gt;=Priser!$P$5,Priser!$Q$5,IF(AA321&gt;=Priser!$P$4,Priser!$Q$4,Priser!$Q$3)))</f>
        <v>0</v>
      </c>
      <c r="AC321" s="5">
        <f>AB321*SUMIFS(Priser!$L$3:$L$14,Priser!$A$3:$A$14,$BL321)*W321</f>
        <v>0</v>
      </c>
      <c r="AE321" s="5"/>
      <c r="AG321" s="5">
        <f t="shared" si="141"/>
        <v>0</v>
      </c>
      <c r="AH321" s="5">
        <f t="shared" si="142"/>
        <v>0</v>
      </c>
      <c r="AI321" s="5">
        <f t="shared" si="143"/>
        <v>0</v>
      </c>
      <c r="AJ321" s="5">
        <f t="shared" si="144"/>
        <v>0</v>
      </c>
      <c r="AK321" s="5">
        <f t="shared" si="145"/>
        <v>0</v>
      </c>
      <c r="AL321" s="5">
        <f t="shared" si="146"/>
        <v>0</v>
      </c>
      <c r="AM321" s="5">
        <f t="shared" si="147"/>
        <v>0</v>
      </c>
      <c r="AN321" s="5">
        <f t="shared" si="148"/>
        <v>0</v>
      </c>
      <c r="AO321" s="5">
        <f t="shared" si="149"/>
        <v>0</v>
      </c>
      <c r="AP321" s="5">
        <f t="shared" si="150"/>
        <v>0</v>
      </c>
      <c r="AQ321" s="5">
        <f t="shared" si="151"/>
        <v>0</v>
      </c>
      <c r="AR321" s="5">
        <f t="shared" si="152"/>
        <v>0</v>
      </c>
      <c r="AS321" s="5">
        <f t="shared" si="153"/>
        <v>0</v>
      </c>
      <c r="AT321" s="5">
        <f t="shared" si="154"/>
        <v>0</v>
      </c>
      <c r="AV321" s="5"/>
      <c r="AX321" s="5">
        <f t="shared" si="155"/>
        <v>0</v>
      </c>
      <c r="AY321" s="5">
        <f t="shared" si="156"/>
        <v>0</v>
      </c>
      <c r="AZ321" s="5">
        <f t="shared" si="157"/>
        <v>0</v>
      </c>
      <c r="BA321" s="5">
        <f t="shared" si="158"/>
        <v>0</v>
      </c>
      <c r="BB321" s="5">
        <f t="shared" si="159"/>
        <v>0</v>
      </c>
      <c r="BC321" s="5">
        <f t="shared" si="160"/>
        <v>0</v>
      </c>
      <c r="BD321" s="5">
        <f t="shared" si="161"/>
        <v>0</v>
      </c>
      <c r="BE321" s="5">
        <f t="shared" si="162"/>
        <v>0</v>
      </c>
      <c r="BF321" s="5"/>
      <c r="BI321">
        <f>IF(Förbrukning!F320="",Förbrukning!E320,0)/IF(Förbrukning!$B$3=Listor!$B$5,F321,1)</f>
        <v>0</v>
      </c>
      <c r="BJ321">
        <f>Förbrukning!F320/IF(Förbrukning!$B$3=Listor!$B$5,F321,1)</f>
        <v>0</v>
      </c>
      <c r="BL321">
        <f t="shared" si="163"/>
        <v>8</v>
      </c>
      <c r="BM321">
        <f t="shared" si="168"/>
        <v>3</v>
      </c>
      <c r="BN321" s="5">
        <f>Indata!$B$7</f>
        <v>0</v>
      </c>
    </row>
    <row r="322" spans="4:66" x14ac:dyDescent="0.2">
      <c r="D322" s="4">
        <f t="shared" si="169"/>
        <v>46613</v>
      </c>
      <c r="E322" s="62">
        <f t="shared" si="164"/>
        <v>0</v>
      </c>
      <c r="F322">
        <f>24+SUMIFS(Listor!$C$22:$C$23,Listor!$B$22:$B$23,Uttag!D322)</f>
        <v>24</v>
      </c>
      <c r="G322" s="5">
        <f t="shared" si="165"/>
        <v>0</v>
      </c>
      <c r="I322" s="206">
        <f>Förbrukning!H321</f>
        <v>0</v>
      </c>
      <c r="J322" s="93"/>
      <c r="K322" s="132"/>
      <c r="L322" s="133"/>
      <c r="N322" s="5">
        <f t="shared" si="137"/>
        <v>0</v>
      </c>
      <c r="P322" s="5">
        <f>I322*SUMIFS(Priser!$L$3:$L$14,Priser!$A$3:$A$14,BL322)</f>
        <v>0</v>
      </c>
      <c r="Q322" s="5">
        <f t="shared" si="138"/>
        <v>0</v>
      </c>
      <c r="R322" s="5"/>
      <c r="U322" s="5">
        <f t="shared" si="139"/>
        <v>0</v>
      </c>
      <c r="V322" s="5">
        <f t="shared" si="170"/>
        <v>0</v>
      </c>
      <c r="W322" s="5">
        <f t="shared" si="140"/>
        <v>0</v>
      </c>
      <c r="X322" s="5">
        <f t="shared" si="166"/>
        <v>0</v>
      </c>
      <c r="Y322" s="5">
        <f>IF(X322&gt;=Priser!$N$6,Priser!$O$6,IF(X322&gt;=Priser!$N$5,Priser!$O$5,IF(X322&gt;=Priser!$N$4,Priser!$O$4,Priser!$O$3)))</f>
        <v>0</v>
      </c>
      <c r="Z322" s="5">
        <f>Y322*SUMIFS(Priser!$L$3:$L$14,Priser!$A$3:$A$14,$BL322)*V322</f>
        <v>0</v>
      </c>
      <c r="AA322" s="5">
        <f t="shared" si="167"/>
        <v>0</v>
      </c>
      <c r="AB322" s="5">
        <f>IF(AA322&gt;=Priser!$P$6,Priser!$Q$6,IF(AA322&gt;=Priser!$P$5,Priser!$Q$5,IF(AA322&gt;=Priser!$P$4,Priser!$Q$4,Priser!$Q$3)))</f>
        <v>0</v>
      </c>
      <c r="AC322" s="5">
        <f>AB322*SUMIFS(Priser!$L$3:$L$14,Priser!$A$3:$A$14,$BL322)*W322</f>
        <v>0</v>
      </c>
      <c r="AE322" s="5"/>
      <c r="AG322" s="5">
        <f t="shared" si="141"/>
        <v>0</v>
      </c>
      <c r="AH322" s="5">
        <f t="shared" si="142"/>
        <v>0</v>
      </c>
      <c r="AI322" s="5">
        <f t="shared" si="143"/>
        <v>0</v>
      </c>
      <c r="AJ322" s="5">
        <f t="shared" si="144"/>
        <v>0</v>
      </c>
      <c r="AK322" s="5">
        <f t="shared" si="145"/>
        <v>0</v>
      </c>
      <c r="AL322" s="5">
        <f t="shared" si="146"/>
        <v>0</v>
      </c>
      <c r="AM322" s="5">
        <f t="shared" si="147"/>
        <v>0</v>
      </c>
      <c r="AN322" s="5">
        <f t="shared" si="148"/>
        <v>0</v>
      </c>
      <c r="AO322" s="5">
        <f t="shared" si="149"/>
        <v>0</v>
      </c>
      <c r="AP322" s="5">
        <f t="shared" si="150"/>
        <v>0</v>
      </c>
      <c r="AQ322" s="5">
        <f t="shared" si="151"/>
        <v>0</v>
      </c>
      <c r="AR322" s="5">
        <f t="shared" si="152"/>
        <v>0</v>
      </c>
      <c r="AS322" s="5">
        <f t="shared" si="153"/>
        <v>0</v>
      </c>
      <c r="AT322" s="5">
        <f t="shared" si="154"/>
        <v>0</v>
      </c>
      <c r="AV322" s="5"/>
      <c r="AX322" s="5">
        <f t="shared" si="155"/>
        <v>0</v>
      </c>
      <c r="AY322" s="5">
        <f t="shared" si="156"/>
        <v>0</v>
      </c>
      <c r="AZ322" s="5">
        <f t="shared" si="157"/>
        <v>0</v>
      </c>
      <c r="BA322" s="5">
        <f t="shared" si="158"/>
        <v>0</v>
      </c>
      <c r="BB322" s="5">
        <f t="shared" si="159"/>
        <v>0</v>
      </c>
      <c r="BC322" s="5">
        <f t="shared" si="160"/>
        <v>0</v>
      </c>
      <c r="BD322" s="5">
        <f t="shared" si="161"/>
        <v>0</v>
      </c>
      <c r="BE322" s="5">
        <f t="shared" si="162"/>
        <v>0</v>
      </c>
      <c r="BF322" s="5"/>
      <c r="BI322">
        <f>IF(Förbrukning!F321="",Förbrukning!E321,0)/IF(Förbrukning!$B$3=Listor!$B$5,F322,1)</f>
        <v>0</v>
      </c>
      <c r="BJ322">
        <f>Förbrukning!F321/IF(Förbrukning!$B$3=Listor!$B$5,F322,1)</f>
        <v>0</v>
      </c>
      <c r="BL322">
        <f t="shared" si="163"/>
        <v>8</v>
      </c>
      <c r="BM322">
        <f t="shared" si="168"/>
        <v>3</v>
      </c>
      <c r="BN322" s="5">
        <f>Indata!$B$7</f>
        <v>0</v>
      </c>
    </row>
    <row r="323" spans="4:66" x14ac:dyDescent="0.2">
      <c r="D323" s="4">
        <f t="shared" si="169"/>
        <v>46614</v>
      </c>
      <c r="E323" s="62">
        <f t="shared" si="164"/>
        <v>0</v>
      </c>
      <c r="F323">
        <f>24+SUMIFS(Listor!$C$22:$C$23,Listor!$B$22:$B$23,Uttag!D323)</f>
        <v>24</v>
      </c>
      <c r="G323" s="5">
        <f t="shared" si="165"/>
        <v>0</v>
      </c>
      <c r="I323" s="206">
        <f>Förbrukning!H322</f>
        <v>0</v>
      </c>
      <c r="J323" s="93"/>
      <c r="K323" s="132"/>
      <c r="L323" s="133"/>
      <c r="N323" s="5">
        <f t="shared" si="137"/>
        <v>0</v>
      </c>
      <c r="P323" s="5">
        <f>I323*SUMIFS(Priser!$L$3:$L$14,Priser!$A$3:$A$14,BL323)</f>
        <v>0</v>
      </c>
      <c r="Q323" s="5">
        <f t="shared" si="138"/>
        <v>0</v>
      </c>
      <c r="R323" s="5"/>
      <c r="U323" s="5">
        <f t="shared" si="139"/>
        <v>0</v>
      </c>
      <c r="V323" s="5">
        <f t="shared" si="170"/>
        <v>0</v>
      </c>
      <c r="W323" s="5">
        <f t="shared" si="140"/>
        <v>0</v>
      </c>
      <c r="X323" s="5">
        <f t="shared" si="166"/>
        <v>0</v>
      </c>
      <c r="Y323" s="5">
        <f>IF(X323&gt;=Priser!$N$6,Priser!$O$6,IF(X323&gt;=Priser!$N$5,Priser!$O$5,IF(X323&gt;=Priser!$N$4,Priser!$O$4,Priser!$O$3)))</f>
        <v>0</v>
      </c>
      <c r="Z323" s="5">
        <f>Y323*SUMIFS(Priser!$L$3:$L$14,Priser!$A$3:$A$14,$BL323)*V323</f>
        <v>0</v>
      </c>
      <c r="AA323" s="5">
        <f t="shared" si="167"/>
        <v>0</v>
      </c>
      <c r="AB323" s="5">
        <f>IF(AA323&gt;=Priser!$P$6,Priser!$Q$6,IF(AA323&gt;=Priser!$P$5,Priser!$Q$5,IF(AA323&gt;=Priser!$P$4,Priser!$Q$4,Priser!$Q$3)))</f>
        <v>0</v>
      </c>
      <c r="AC323" s="5">
        <f>AB323*SUMIFS(Priser!$L$3:$L$14,Priser!$A$3:$A$14,$BL323)*W323</f>
        <v>0</v>
      </c>
      <c r="AE323" s="5"/>
      <c r="AG323" s="5">
        <f t="shared" si="141"/>
        <v>0</v>
      </c>
      <c r="AH323" s="5">
        <f t="shared" si="142"/>
        <v>0</v>
      </c>
      <c r="AI323" s="5">
        <f t="shared" si="143"/>
        <v>0</v>
      </c>
      <c r="AJ323" s="5">
        <f t="shared" si="144"/>
        <v>0</v>
      </c>
      <c r="AK323" s="5">
        <f t="shared" si="145"/>
        <v>0</v>
      </c>
      <c r="AL323" s="5">
        <f t="shared" si="146"/>
        <v>0</v>
      </c>
      <c r="AM323" s="5">
        <f t="shared" si="147"/>
        <v>0</v>
      </c>
      <c r="AN323" s="5">
        <f t="shared" si="148"/>
        <v>0</v>
      </c>
      <c r="AO323" s="5">
        <f t="shared" si="149"/>
        <v>0</v>
      </c>
      <c r="AP323" s="5">
        <f t="shared" si="150"/>
        <v>0</v>
      </c>
      <c r="AQ323" s="5">
        <f t="shared" si="151"/>
        <v>0</v>
      </c>
      <c r="AR323" s="5">
        <f t="shared" si="152"/>
        <v>0</v>
      </c>
      <c r="AS323" s="5">
        <f t="shared" si="153"/>
        <v>0</v>
      </c>
      <c r="AT323" s="5">
        <f t="shared" si="154"/>
        <v>0</v>
      </c>
      <c r="AV323" s="5"/>
      <c r="AX323" s="5">
        <f t="shared" si="155"/>
        <v>0</v>
      </c>
      <c r="AY323" s="5">
        <f t="shared" si="156"/>
        <v>0</v>
      </c>
      <c r="AZ323" s="5">
        <f t="shared" si="157"/>
        <v>0</v>
      </c>
      <c r="BA323" s="5">
        <f t="shared" si="158"/>
        <v>0</v>
      </c>
      <c r="BB323" s="5">
        <f t="shared" si="159"/>
        <v>0</v>
      </c>
      <c r="BC323" s="5">
        <f t="shared" si="160"/>
        <v>0</v>
      </c>
      <c r="BD323" s="5">
        <f t="shared" si="161"/>
        <v>0</v>
      </c>
      <c r="BE323" s="5">
        <f t="shared" si="162"/>
        <v>0</v>
      </c>
      <c r="BF323" s="5"/>
      <c r="BI323">
        <f>IF(Förbrukning!F322="",Förbrukning!E322,0)/IF(Förbrukning!$B$3=Listor!$B$5,F323,1)</f>
        <v>0</v>
      </c>
      <c r="BJ323">
        <f>Förbrukning!F322/IF(Förbrukning!$B$3=Listor!$B$5,F323,1)</f>
        <v>0</v>
      </c>
      <c r="BL323">
        <f t="shared" si="163"/>
        <v>8</v>
      </c>
      <c r="BM323">
        <f t="shared" si="168"/>
        <v>3</v>
      </c>
      <c r="BN323" s="5">
        <f>Indata!$B$7</f>
        <v>0</v>
      </c>
    </row>
    <row r="324" spans="4:66" x14ac:dyDescent="0.2">
      <c r="D324" s="4">
        <f t="shared" si="169"/>
        <v>46615</v>
      </c>
      <c r="E324" s="62">
        <f t="shared" si="164"/>
        <v>0</v>
      </c>
      <c r="F324">
        <f>24+SUMIFS(Listor!$C$22:$C$23,Listor!$B$22:$B$23,Uttag!D324)</f>
        <v>24</v>
      </c>
      <c r="G324" s="5">
        <f t="shared" si="165"/>
        <v>0</v>
      </c>
      <c r="I324" s="206">
        <f>Förbrukning!H323</f>
        <v>0</v>
      </c>
      <c r="J324" s="93"/>
      <c r="K324" s="132"/>
      <c r="L324" s="133"/>
      <c r="N324" s="5">
        <f t="shared" ref="N324:N369" si="171">BE324</f>
        <v>0</v>
      </c>
      <c r="P324" s="5">
        <f>I324*SUMIFS(Priser!$L$3:$L$14,Priser!$A$3:$A$14,BL324)</f>
        <v>0</v>
      </c>
      <c r="Q324" s="5">
        <f t="shared" si="138"/>
        <v>0</v>
      </c>
      <c r="R324" s="5"/>
      <c r="U324" s="5">
        <f t="shared" si="139"/>
        <v>0</v>
      </c>
      <c r="V324" s="5">
        <f t="shared" si="170"/>
        <v>0</v>
      </c>
      <c r="W324" s="5">
        <f t="shared" si="140"/>
        <v>0</v>
      </c>
      <c r="X324" s="5">
        <f t="shared" si="166"/>
        <v>0</v>
      </c>
      <c r="Y324" s="5">
        <f>IF(X324&gt;=Priser!$N$6,Priser!$O$6,IF(X324&gt;=Priser!$N$5,Priser!$O$5,IF(X324&gt;=Priser!$N$4,Priser!$O$4,Priser!$O$3)))</f>
        <v>0</v>
      </c>
      <c r="Z324" s="5">
        <f>Y324*SUMIFS(Priser!$L$3:$L$14,Priser!$A$3:$A$14,$BL324)*V324</f>
        <v>0</v>
      </c>
      <c r="AA324" s="5">
        <f t="shared" si="167"/>
        <v>0</v>
      </c>
      <c r="AB324" s="5">
        <f>IF(AA324&gt;=Priser!$P$6,Priser!$Q$6,IF(AA324&gt;=Priser!$P$5,Priser!$Q$5,IF(AA324&gt;=Priser!$P$4,Priser!$Q$4,Priser!$Q$3)))</f>
        <v>0</v>
      </c>
      <c r="AC324" s="5">
        <f>AB324*SUMIFS(Priser!$L$3:$L$14,Priser!$A$3:$A$14,$BL324)*W324</f>
        <v>0</v>
      </c>
      <c r="AE324" s="5"/>
      <c r="AG324" s="5">
        <f t="shared" si="141"/>
        <v>0</v>
      </c>
      <c r="AH324" s="5">
        <f t="shared" si="142"/>
        <v>0</v>
      </c>
      <c r="AI324" s="5">
        <f t="shared" si="143"/>
        <v>0</v>
      </c>
      <c r="AJ324" s="5">
        <f t="shared" si="144"/>
        <v>0</v>
      </c>
      <c r="AK324" s="5">
        <f t="shared" si="145"/>
        <v>0</v>
      </c>
      <c r="AL324" s="5">
        <f t="shared" si="146"/>
        <v>0</v>
      </c>
      <c r="AM324" s="5">
        <f t="shared" si="147"/>
        <v>0</v>
      </c>
      <c r="AN324" s="5">
        <f t="shared" si="148"/>
        <v>0</v>
      </c>
      <c r="AO324" s="5">
        <f t="shared" si="149"/>
        <v>0</v>
      </c>
      <c r="AP324" s="5">
        <f t="shared" si="150"/>
        <v>0</v>
      </c>
      <c r="AQ324" s="5">
        <f t="shared" si="151"/>
        <v>0</v>
      </c>
      <c r="AR324" s="5">
        <f t="shared" si="152"/>
        <v>0</v>
      </c>
      <c r="AS324" s="5">
        <f t="shared" si="153"/>
        <v>0</v>
      </c>
      <c r="AT324" s="5">
        <f t="shared" si="154"/>
        <v>0</v>
      </c>
      <c r="AV324" s="5"/>
      <c r="AX324" s="5">
        <f t="shared" si="155"/>
        <v>0</v>
      </c>
      <c r="AY324" s="5">
        <f t="shared" si="156"/>
        <v>0</v>
      </c>
      <c r="AZ324" s="5">
        <f t="shared" si="157"/>
        <v>0</v>
      </c>
      <c r="BA324" s="5">
        <f t="shared" si="158"/>
        <v>0</v>
      </c>
      <c r="BB324" s="5">
        <f t="shared" si="159"/>
        <v>0</v>
      </c>
      <c r="BC324" s="5">
        <f t="shared" si="160"/>
        <v>0</v>
      </c>
      <c r="BD324" s="5">
        <f t="shared" si="161"/>
        <v>0</v>
      </c>
      <c r="BE324" s="5">
        <f t="shared" si="162"/>
        <v>0</v>
      </c>
      <c r="BF324" s="5"/>
      <c r="BI324">
        <f>IF(Förbrukning!F323="",Förbrukning!E323,0)/IF(Förbrukning!$B$3=Listor!$B$5,F324,1)</f>
        <v>0</v>
      </c>
      <c r="BJ324">
        <f>Förbrukning!F323/IF(Förbrukning!$B$3=Listor!$B$5,F324,1)</f>
        <v>0</v>
      </c>
      <c r="BL324">
        <f t="shared" si="163"/>
        <v>8</v>
      </c>
      <c r="BM324">
        <f t="shared" si="168"/>
        <v>3</v>
      </c>
      <c r="BN324" s="5">
        <f>Indata!$B$7</f>
        <v>0</v>
      </c>
    </row>
    <row r="325" spans="4:66" x14ac:dyDescent="0.2">
      <c r="D325" s="4">
        <f t="shared" si="169"/>
        <v>46616</v>
      </c>
      <c r="E325" s="62">
        <f t="shared" si="164"/>
        <v>0</v>
      </c>
      <c r="F325">
        <f>24+SUMIFS(Listor!$C$22:$C$23,Listor!$B$22:$B$23,Uttag!D325)</f>
        <v>24</v>
      </c>
      <c r="G325" s="5">
        <f t="shared" si="165"/>
        <v>0</v>
      </c>
      <c r="I325" s="206">
        <f>Förbrukning!H324</f>
        <v>0</v>
      </c>
      <c r="J325" s="93"/>
      <c r="K325" s="132"/>
      <c r="L325" s="133"/>
      <c r="N325" s="5">
        <f t="shared" si="171"/>
        <v>0</v>
      </c>
      <c r="P325" s="5">
        <f>I325*SUMIFS(Priser!$L$3:$L$14,Priser!$A$3:$A$14,BL325)</f>
        <v>0</v>
      </c>
      <c r="Q325" s="5">
        <f t="shared" ref="Q325:Q369" si="172">Z325+AC325</f>
        <v>0</v>
      </c>
      <c r="R325" s="5"/>
      <c r="U325" s="5">
        <f t="shared" ref="U325:U369" si="173">MAX(G325-BE325,0)</f>
        <v>0</v>
      </c>
      <c r="V325" s="5">
        <f t="shared" si="170"/>
        <v>0</v>
      </c>
      <c r="W325" s="5">
        <f t="shared" ref="W325:W369" si="174">MAX(G325-BN325,0)</f>
        <v>0</v>
      </c>
      <c r="X325" s="5">
        <f t="shared" si="166"/>
        <v>0</v>
      </c>
      <c r="Y325" s="5">
        <f>IF(X325&gt;=Priser!$N$6,Priser!$O$6,IF(X325&gt;=Priser!$N$5,Priser!$O$5,IF(X325&gt;=Priser!$N$4,Priser!$O$4,Priser!$O$3)))</f>
        <v>0</v>
      </c>
      <c r="Z325" s="5">
        <f>Y325*SUMIFS(Priser!$L$3:$L$14,Priser!$A$3:$A$14,$BL325)*V325</f>
        <v>0</v>
      </c>
      <c r="AA325" s="5">
        <f t="shared" si="167"/>
        <v>0</v>
      </c>
      <c r="AB325" s="5">
        <f>IF(AA325&gt;=Priser!$P$6,Priser!$Q$6,IF(AA325&gt;=Priser!$P$5,Priser!$Q$5,IF(AA325&gt;=Priser!$P$4,Priser!$Q$4,Priser!$Q$3)))</f>
        <v>0</v>
      </c>
      <c r="AC325" s="5">
        <f>AB325*SUMIFS(Priser!$L$3:$L$14,Priser!$A$3:$A$14,$BL325)*W325</f>
        <v>0</v>
      </c>
      <c r="AE325" s="5"/>
      <c r="AG325" s="5">
        <f t="shared" ref="AG325:AG369" si="175">IF(AND((K325-SUM(AH325:AM325)&gt;0),(AN325-(K325-SUM(AH325:AM325))&gt;0)),K325-SUM(AH325:AM325),IF((K325-SUM(AH325:AM325))&gt;0,AN325,0))</f>
        <v>0</v>
      </c>
      <c r="AH325" s="5">
        <f t="shared" ref="AH325:AH369" si="176">IF(AND((K325-SUM(AI325:AM325)&gt;0),(AO325-(K325-SUM(AI325:AM325))&gt;0)),K325-SUM(AI325:AM325),IF((K325-SUM(AI325:AM325))&gt;0,AO325,0))</f>
        <v>0</v>
      </c>
      <c r="AI325" s="5">
        <f t="shared" ref="AI325:AI369" si="177">IF(AND((K325-SUM(AJ325:AM325)&gt;0),(AP325-(K325-SUM(AJ325:AM325))&gt;0)),K325-SUM(AJ325:AM325),IF((K325-SUM(AJ325:AM325))&gt;0,AP325,0))</f>
        <v>0</v>
      </c>
      <c r="AJ325" s="5">
        <f t="shared" ref="AJ325:AJ369" si="178">IF(AND((K325-SUM(AK325:AM325)&gt;0),(AQ325-(K325-SUM(AK325:AM325))&gt;0)),K325-SUM(AK325:AM325),IF((K325-SUM(AK325:AM325))&gt;0,AQ325,0))</f>
        <v>0</v>
      </c>
      <c r="AK325" s="5">
        <f t="shared" ref="AK325:AK369" si="179">IF(AND((K325-SUM(AL325:AM325)&gt;0),(AR325-(K325-SUM(AL325:AM325))&gt;0)),K325-SUM(AL325:AM325),IF((K325-SUM(AL325:AM325))&gt;0,AR325,0))</f>
        <v>0</v>
      </c>
      <c r="AL325" s="5">
        <f t="shared" ref="AL325:AL369" si="180">IF(AND((K325-AM325)&gt;0,(AS325-(K325-AM325))&gt;0),(K325-AM325),IF((K325-AM325)&gt;0,AS325,0))</f>
        <v>0</v>
      </c>
      <c r="AM325" s="5">
        <f t="shared" ref="AM325:AM369" si="181">IF(AND(I325&gt;0,(I325-K325)&gt;0),K325,I325)</f>
        <v>0</v>
      </c>
      <c r="AN325" s="5">
        <f t="shared" ref="AN325:AN369" si="182">B$8</f>
        <v>0</v>
      </c>
      <c r="AO325" s="5">
        <f t="shared" ref="AO325:AO369" si="183">IF(OR(BL325=10,BL325=11,BL325=12,BL325=1,BL325=2,BL325=3,BL325=4),B$9,$B$12)</f>
        <v>0</v>
      </c>
      <c r="AP325" s="5">
        <f t="shared" ref="AP325:AP369" si="184">IF(OR(BL325=11,BL325=12,BL325=1,BL325=2,BL325=3),B$10,)</f>
        <v>0</v>
      </c>
      <c r="AQ325" s="5">
        <f t="shared" ref="AQ325:AQ369" si="185">IF(OR(BL325=12,BL325=1,BL325=2),B$11,)</f>
        <v>0</v>
      </c>
      <c r="AR325" s="5">
        <f t="shared" ref="AR325:AR369" si="186">SUMIFS($B$13:$B$16,$C$13:$C$16,BM325)</f>
        <v>0</v>
      </c>
      <c r="AS325" s="5">
        <f t="shared" ref="AS325:AS369" si="187">SUMIFS($B$18:$B$29,$C$18:$C$29,BL325)</f>
        <v>0</v>
      </c>
      <c r="AT325" s="5">
        <f t="shared" ref="AT325:AT369" si="188">L325+I325</f>
        <v>0</v>
      </c>
      <c r="AV325" s="5"/>
      <c r="AX325" s="5">
        <f t="shared" ref="AX325:AX369" si="189">MAX(AN325-AG325,0)</f>
        <v>0</v>
      </c>
      <c r="AY325" s="5">
        <f t="shared" ref="AY325:AY369" si="190">MAX(AO325-AH325,0)</f>
        <v>0</v>
      </c>
      <c r="AZ325" s="5">
        <f t="shared" ref="AZ325:AZ369" si="191">MAX(AP325-AI325,0)</f>
        <v>0</v>
      </c>
      <c r="BA325" s="5">
        <f t="shared" ref="BA325:BA369" si="192">MAX(AQ325-AJ325,0)</f>
        <v>0</v>
      </c>
      <c r="BB325" s="5">
        <f t="shared" ref="BB325:BB369" si="193">MAX(AR325-AK325,0)</f>
        <v>0</v>
      </c>
      <c r="BC325" s="5">
        <f t="shared" ref="BC325:BC369" si="194">MAX(AS325-AL325,0)</f>
        <v>0</v>
      </c>
      <c r="BD325" s="5">
        <f t="shared" ref="BD325:BD369" si="195">MAX(AT325-AM325,0)</f>
        <v>0</v>
      </c>
      <c r="BE325" s="5">
        <f t="shared" ref="BE325:BE369" si="196">SUM(AX325:BD325)</f>
        <v>0</v>
      </c>
      <c r="BF325" s="5"/>
      <c r="BI325">
        <f>IF(Förbrukning!F324="",Förbrukning!E324,0)/IF(Förbrukning!$B$3=Listor!$B$5,F325,1)</f>
        <v>0</v>
      </c>
      <c r="BJ325">
        <f>Förbrukning!F324/IF(Förbrukning!$B$3=Listor!$B$5,F325,1)</f>
        <v>0</v>
      </c>
      <c r="BL325">
        <f t="shared" ref="BL325:BL369" si="197">MONTH(D325)</f>
        <v>8</v>
      </c>
      <c r="BM325">
        <f t="shared" si="168"/>
        <v>3</v>
      </c>
      <c r="BN325" s="5">
        <f>Indata!$B$7</f>
        <v>0</v>
      </c>
    </row>
    <row r="326" spans="4:66" x14ac:dyDescent="0.2">
      <c r="D326" s="4">
        <f t="shared" si="169"/>
        <v>46617</v>
      </c>
      <c r="E326" s="62">
        <f t="shared" ref="E326:E369" si="198">F326*G326</f>
        <v>0</v>
      </c>
      <c r="F326">
        <f>24+SUMIFS(Listor!$C$22:$C$23,Listor!$B$22:$B$23,Uttag!D326)</f>
        <v>24</v>
      </c>
      <c r="G326" s="5">
        <f t="shared" ref="G326:G369" si="199">SUM(BI326:BJ326)</f>
        <v>0</v>
      </c>
      <c r="I326" s="206">
        <f>Förbrukning!H325</f>
        <v>0</v>
      </c>
      <c r="J326" s="93"/>
      <c r="K326" s="132"/>
      <c r="L326" s="133"/>
      <c r="N326" s="5">
        <f t="shared" si="171"/>
        <v>0</v>
      </c>
      <c r="P326" s="5">
        <f>I326*SUMIFS(Priser!$L$3:$L$14,Priser!$A$3:$A$14,BL326)</f>
        <v>0</v>
      </c>
      <c r="Q326" s="5">
        <f t="shared" si="172"/>
        <v>0</v>
      </c>
      <c r="R326" s="5"/>
      <c r="U326" s="5">
        <f t="shared" si="173"/>
        <v>0</v>
      </c>
      <c r="V326" s="5">
        <f t="shared" si="170"/>
        <v>0</v>
      </c>
      <c r="W326" s="5">
        <f t="shared" si="174"/>
        <v>0</v>
      </c>
      <c r="X326" s="5">
        <f t="shared" ref="X326:X369" si="200">COUNTIFS(V326,"&gt;0")+IF(BL326=BL325,X325,0)</f>
        <v>0</v>
      </c>
      <c r="Y326" s="5">
        <f>IF(X326&gt;=Priser!$N$6,Priser!$O$6,IF(X326&gt;=Priser!$N$5,Priser!$O$5,IF(X326&gt;=Priser!$N$4,Priser!$O$4,Priser!$O$3)))</f>
        <v>0</v>
      </c>
      <c r="Z326" s="5">
        <f>Y326*SUMIFS(Priser!$L$3:$L$14,Priser!$A$3:$A$14,$BL326)*V326</f>
        <v>0</v>
      </c>
      <c r="AA326" s="5">
        <f t="shared" ref="AA326:AA369" si="201">COUNTIFS(W326,"&gt;0")+IF(BL326=BL325,AA325,0)</f>
        <v>0</v>
      </c>
      <c r="AB326" s="5">
        <f>IF(AA326&gt;=Priser!$P$6,Priser!$Q$6,IF(AA326&gt;=Priser!$P$5,Priser!$Q$5,IF(AA326&gt;=Priser!$P$4,Priser!$Q$4,Priser!$Q$3)))</f>
        <v>0</v>
      </c>
      <c r="AC326" s="5">
        <f>AB326*SUMIFS(Priser!$L$3:$L$14,Priser!$A$3:$A$14,$BL326)*W326</f>
        <v>0</v>
      </c>
      <c r="AE326" s="5"/>
      <c r="AG326" s="5">
        <f t="shared" si="175"/>
        <v>0</v>
      </c>
      <c r="AH326" s="5">
        <f t="shared" si="176"/>
        <v>0</v>
      </c>
      <c r="AI326" s="5">
        <f t="shared" si="177"/>
        <v>0</v>
      </c>
      <c r="AJ326" s="5">
        <f t="shared" si="178"/>
        <v>0</v>
      </c>
      <c r="AK326" s="5">
        <f t="shared" si="179"/>
        <v>0</v>
      </c>
      <c r="AL326" s="5">
        <f t="shared" si="180"/>
        <v>0</v>
      </c>
      <c r="AM326" s="5">
        <f t="shared" si="181"/>
        <v>0</v>
      </c>
      <c r="AN326" s="5">
        <f t="shared" si="182"/>
        <v>0</v>
      </c>
      <c r="AO326" s="5">
        <f t="shared" si="183"/>
        <v>0</v>
      </c>
      <c r="AP326" s="5">
        <f t="shared" si="184"/>
        <v>0</v>
      </c>
      <c r="AQ326" s="5">
        <f t="shared" si="185"/>
        <v>0</v>
      </c>
      <c r="AR326" s="5">
        <f t="shared" si="186"/>
        <v>0</v>
      </c>
      <c r="AS326" s="5">
        <f t="shared" si="187"/>
        <v>0</v>
      </c>
      <c r="AT326" s="5">
        <f t="shared" si="188"/>
        <v>0</v>
      </c>
      <c r="AV326" s="5"/>
      <c r="AX326" s="5">
        <f t="shared" si="189"/>
        <v>0</v>
      </c>
      <c r="AY326" s="5">
        <f t="shared" si="190"/>
        <v>0</v>
      </c>
      <c r="AZ326" s="5">
        <f t="shared" si="191"/>
        <v>0</v>
      </c>
      <c r="BA326" s="5">
        <f t="shared" si="192"/>
        <v>0</v>
      </c>
      <c r="BB326" s="5">
        <f t="shared" si="193"/>
        <v>0</v>
      </c>
      <c r="BC326" s="5">
        <f t="shared" si="194"/>
        <v>0</v>
      </c>
      <c r="BD326" s="5">
        <f t="shared" si="195"/>
        <v>0</v>
      </c>
      <c r="BE326" s="5">
        <f t="shared" si="196"/>
        <v>0</v>
      </c>
      <c r="BF326" s="5"/>
      <c r="BI326">
        <f>IF(Förbrukning!F325="",Förbrukning!E325,0)/IF(Förbrukning!$B$3=Listor!$B$5,F326,1)</f>
        <v>0</v>
      </c>
      <c r="BJ326">
        <f>Förbrukning!F325/IF(Förbrukning!$B$3=Listor!$B$5,F326,1)</f>
        <v>0</v>
      </c>
      <c r="BL326">
        <f t="shared" si="197"/>
        <v>8</v>
      </c>
      <c r="BM326">
        <f t="shared" ref="BM326:BM369" si="202">ROUNDUP(BL326/3,0)</f>
        <v>3</v>
      </c>
      <c r="BN326" s="5">
        <f>Indata!$B$7</f>
        <v>0</v>
      </c>
    </row>
    <row r="327" spans="4:66" x14ac:dyDescent="0.2">
      <c r="D327" s="4">
        <f t="shared" ref="D327:D368" si="203">D326+1</f>
        <v>46618</v>
      </c>
      <c r="E327" s="62">
        <f t="shared" si="198"/>
        <v>0</v>
      </c>
      <c r="F327">
        <f>24+SUMIFS(Listor!$C$22:$C$23,Listor!$B$22:$B$23,Uttag!D327)</f>
        <v>24</v>
      </c>
      <c r="G327" s="5">
        <f t="shared" si="199"/>
        <v>0</v>
      </c>
      <c r="I327" s="206">
        <f>Förbrukning!H326</f>
        <v>0</v>
      </c>
      <c r="J327" s="93"/>
      <c r="K327" s="132"/>
      <c r="L327" s="133"/>
      <c r="N327" s="5">
        <f t="shared" si="171"/>
        <v>0</v>
      </c>
      <c r="P327" s="5">
        <f>I327*SUMIFS(Priser!$L$3:$L$14,Priser!$A$3:$A$14,BL327)</f>
        <v>0</v>
      </c>
      <c r="Q327" s="5">
        <f t="shared" si="172"/>
        <v>0</v>
      </c>
      <c r="R327" s="5"/>
      <c r="U327" s="5">
        <f t="shared" si="173"/>
        <v>0</v>
      </c>
      <c r="V327" s="5">
        <f t="shared" si="170"/>
        <v>0</v>
      </c>
      <c r="W327" s="5">
        <f t="shared" si="174"/>
        <v>0</v>
      </c>
      <c r="X327" s="5">
        <f t="shared" si="200"/>
        <v>0</v>
      </c>
      <c r="Y327" s="5">
        <f>IF(X327&gt;=Priser!$N$6,Priser!$O$6,IF(X327&gt;=Priser!$N$5,Priser!$O$5,IF(X327&gt;=Priser!$N$4,Priser!$O$4,Priser!$O$3)))</f>
        <v>0</v>
      </c>
      <c r="Z327" s="5">
        <f>Y327*SUMIFS(Priser!$L$3:$L$14,Priser!$A$3:$A$14,$BL327)*V327</f>
        <v>0</v>
      </c>
      <c r="AA327" s="5">
        <f t="shared" si="201"/>
        <v>0</v>
      </c>
      <c r="AB327" s="5">
        <f>IF(AA327&gt;=Priser!$P$6,Priser!$Q$6,IF(AA327&gt;=Priser!$P$5,Priser!$Q$5,IF(AA327&gt;=Priser!$P$4,Priser!$Q$4,Priser!$Q$3)))</f>
        <v>0</v>
      </c>
      <c r="AC327" s="5">
        <f>AB327*SUMIFS(Priser!$L$3:$L$14,Priser!$A$3:$A$14,$BL327)*W327</f>
        <v>0</v>
      </c>
      <c r="AE327" s="5"/>
      <c r="AG327" s="5">
        <f t="shared" si="175"/>
        <v>0</v>
      </c>
      <c r="AH327" s="5">
        <f t="shared" si="176"/>
        <v>0</v>
      </c>
      <c r="AI327" s="5">
        <f t="shared" si="177"/>
        <v>0</v>
      </c>
      <c r="AJ327" s="5">
        <f t="shared" si="178"/>
        <v>0</v>
      </c>
      <c r="AK327" s="5">
        <f t="shared" si="179"/>
        <v>0</v>
      </c>
      <c r="AL327" s="5">
        <f t="shared" si="180"/>
        <v>0</v>
      </c>
      <c r="AM327" s="5">
        <f t="shared" si="181"/>
        <v>0</v>
      </c>
      <c r="AN327" s="5">
        <f t="shared" si="182"/>
        <v>0</v>
      </c>
      <c r="AO327" s="5">
        <f t="shared" si="183"/>
        <v>0</v>
      </c>
      <c r="AP327" s="5">
        <f t="shared" si="184"/>
        <v>0</v>
      </c>
      <c r="AQ327" s="5">
        <f t="shared" si="185"/>
        <v>0</v>
      </c>
      <c r="AR327" s="5">
        <f t="shared" si="186"/>
        <v>0</v>
      </c>
      <c r="AS327" s="5">
        <f t="shared" si="187"/>
        <v>0</v>
      </c>
      <c r="AT327" s="5">
        <f t="shared" si="188"/>
        <v>0</v>
      </c>
      <c r="AV327" s="5"/>
      <c r="AX327" s="5">
        <f t="shared" si="189"/>
        <v>0</v>
      </c>
      <c r="AY327" s="5">
        <f t="shared" si="190"/>
        <v>0</v>
      </c>
      <c r="AZ327" s="5">
        <f t="shared" si="191"/>
        <v>0</v>
      </c>
      <c r="BA327" s="5">
        <f t="shared" si="192"/>
        <v>0</v>
      </c>
      <c r="BB327" s="5">
        <f t="shared" si="193"/>
        <v>0</v>
      </c>
      <c r="BC327" s="5">
        <f t="shared" si="194"/>
        <v>0</v>
      </c>
      <c r="BD327" s="5">
        <f t="shared" si="195"/>
        <v>0</v>
      </c>
      <c r="BE327" s="5">
        <f t="shared" si="196"/>
        <v>0</v>
      </c>
      <c r="BF327" s="5"/>
      <c r="BI327">
        <f>IF(Förbrukning!F326="",Förbrukning!E326,0)/IF(Förbrukning!$B$3=Listor!$B$5,F327,1)</f>
        <v>0</v>
      </c>
      <c r="BJ327">
        <f>Förbrukning!F326/IF(Förbrukning!$B$3=Listor!$B$5,F327,1)</f>
        <v>0</v>
      </c>
      <c r="BL327">
        <f t="shared" si="197"/>
        <v>8</v>
      </c>
      <c r="BM327">
        <f t="shared" si="202"/>
        <v>3</v>
      </c>
      <c r="BN327" s="5">
        <f>Indata!$B$7</f>
        <v>0</v>
      </c>
    </row>
    <row r="328" spans="4:66" x14ac:dyDescent="0.2">
      <c r="D328" s="4">
        <f t="shared" si="203"/>
        <v>46619</v>
      </c>
      <c r="E328" s="62">
        <f t="shared" si="198"/>
        <v>0</v>
      </c>
      <c r="F328">
        <f>24+SUMIFS(Listor!$C$22:$C$23,Listor!$B$22:$B$23,Uttag!D328)</f>
        <v>24</v>
      </c>
      <c r="G328" s="5">
        <f t="shared" si="199"/>
        <v>0</v>
      </c>
      <c r="I328" s="206">
        <f>Förbrukning!H327</f>
        <v>0</v>
      </c>
      <c r="J328" s="93"/>
      <c r="K328" s="132"/>
      <c r="L328" s="133"/>
      <c r="N328" s="5">
        <f t="shared" si="171"/>
        <v>0</v>
      </c>
      <c r="P328" s="5">
        <f>I328*SUMIFS(Priser!$L$3:$L$14,Priser!$A$3:$A$14,BL328)</f>
        <v>0</v>
      </c>
      <c r="Q328" s="5">
        <f t="shared" si="172"/>
        <v>0</v>
      </c>
      <c r="R328" s="5"/>
      <c r="U328" s="5">
        <f t="shared" si="173"/>
        <v>0</v>
      </c>
      <c r="V328" s="5">
        <f t="shared" si="170"/>
        <v>0</v>
      </c>
      <c r="W328" s="5">
        <f t="shared" si="174"/>
        <v>0</v>
      </c>
      <c r="X328" s="5">
        <f t="shared" si="200"/>
        <v>0</v>
      </c>
      <c r="Y328" s="5">
        <f>IF(X328&gt;=Priser!$N$6,Priser!$O$6,IF(X328&gt;=Priser!$N$5,Priser!$O$5,IF(X328&gt;=Priser!$N$4,Priser!$O$4,Priser!$O$3)))</f>
        <v>0</v>
      </c>
      <c r="Z328" s="5">
        <f>Y328*SUMIFS(Priser!$L$3:$L$14,Priser!$A$3:$A$14,$BL328)*V328</f>
        <v>0</v>
      </c>
      <c r="AA328" s="5">
        <f t="shared" si="201"/>
        <v>0</v>
      </c>
      <c r="AB328" s="5">
        <f>IF(AA328&gt;=Priser!$P$6,Priser!$Q$6,IF(AA328&gt;=Priser!$P$5,Priser!$Q$5,IF(AA328&gt;=Priser!$P$4,Priser!$Q$4,Priser!$Q$3)))</f>
        <v>0</v>
      </c>
      <c r="AC328" s="5">
        <f>AB328*SUMIFS(Priser!$L$3:$L$14,Priser!$A$3:$A$14,$BL328)*W328</f>
        <v>0</v>
      </c>
      <c r="AE328" s="5"/>
      <c r="AG328" s="5">
        <f t="shared" si="175"/>
        <v>0</v>
      </c>
      <c r="AH328" s="5">
        <f t="shared" si="176"/>
        <v>0</v>
      </c>
      <c r="AI328" s="5">
        <f t="shared" si="177"/>
        <v>0</v>
      </c>
      <c r="AJ328" s="5">
        <f t="shared" si="178"/>
        <v>0</v>
      </c>
      <c r="AK328" s="5">
        <f t="shared" si="179"/>
        <v>0</v>
      </c>
      <c r="AL328" s="5">
        <f t="shared" si="180"/>
        <v>0</v>
      </c>
      <c r="AM328" s="5">
        <f t="shared" si="181"/>
        <v>0</v>
      </c>
      <c r="AN328" s="5">
        <f t="shared" si="182"/>
        <v>0</v>
      </c>
      <c r="AO328" s="5">
        <f t="shared" si="183"/>
        <v>0</v>
      </c>
      <c r="AP328" s="5">
        <f t="shared" si="184"/>
        <v>0</v>
      </c>
      <c r="AQ328" s="5">
        <f t="shared" si="185"/>
        <v>0</v>
      </c>
      <c r="AR328" s="5">
        <f t="shared" si="186"/>
        <v>0</v>
      </c>
      <c r="AS328" s="5">
        <f t="shared" si="187"/>
        <v>0</v>
      </c>
      <c r="AT328" s="5">
        <f t="shared" si="188"/>
        <v>0</v>
      </c>
      <c r="AV328" s="5"/>
      <c r="AX328" s="5">
        <f t="shared" si="189"/>
        <v>0</v>
      </c>
      <c r="AY328" s="5">
        <f t="shared" si="190"/>
        <v>0</v>
      </c>
      <c r="AZ328" s="5">
        <f t="shared" si="191"/>
        <v>0</v>
      </c>
      <c r="BA328" s="5">
        <f t="shared" si="192"/>
        <v>0</v>
      </c>
      <c r="BB328" s="5">
        <f t="shared" si="193"/>
        <v>0</v>
      </c>
      <c r="BC328" s="5">
        <f t="shared" si="194"/>
        <v>0</v>
      </c>
      <c r="BD328" s="5">
        <f t="shared" si="195"/>
        <v>0</v>
      </c>
      <c r="BE328" s="5">
        <f t="shared" si="196"/>
        <v>0</v>
      </c>
      <c r="BF328" s="5"/>
      <c r="BI328">
        <f>IF(Förbrukning!F327="",Förbrukning!E327,0)/IF(Förbrukning!$B$3=Listor!$B$5,F328,1)</f>
        <v>0</v>
      </c>
      <c r="BJ328">
        <f>Förbrukning!F327/IF(Förbrukning!$B$3=Listor!$B$5,F328,1)</f>
        <v>0</v>
      </c>
      <c r="BL328">
        <f t="shared" si="197"/>
        <v>8</v>
      </c>
      <c r="BM328">
        <f t="shared" si="202"/>
        <v>3</v>
      </c>
      <c r="BN328" s="5">
        <f>Indata!$B$7</f>
        <v>0</v>
      </c>
    </row>
    <row r="329" spans="4:66" x14ac:dyDescent="0.2">
      <c r="D329" s="4">
        <f t="shared" si="203"/>
        <v>46620</v>
      </c>
      <c r="E329" s="62">
        <f t="shared" si="198"/>
        <v>0</v>
      </c>
      <c r="F329">
        <f>24+SUMIFS(Listor!$C$22:$C$23,Listor!$B$22:$B$23,Uttag!D329)</f>
        <v>24</v>
      </c>
      <c r="G329" s="5">
        <f t="shared" si="199"/>
        <v>0</v>
      </c>
      <c r="I329" s="206">
        <f>Förbrukning!H328</f>
        <v>0</v>
      </c>
      <c r="J329" s="93"/>
      <c r="K329" s="132"/>
      <c r="L329" s="133"/>
      <c r="N329" s="5">
        <f t="shared" si="171"/>
        <v>0</v>
      </c>
      <c r="P329" s="5">
        <f>I329*SUMIFS(Priser!$L$3:$L$14,Priser!$A$3:$A$14,BL329)</f>
        <v>0</v>
      </c>
      <c r="Q329" s="5">
        <f t="shared" si="172"/>
        <v>0</v>
      </c>
      <c r="R329" s="5"/>
      <c r="U329" s="5">
        <f t="shared" si="173"/>
        <v>0</v>
      </c>
      <c r="V329" s="5">
        <f t="shared" si="170"/>
        <v>0</v>
      </c>
      <c r="W329" s="5">
        <f t="shared" si="174"/>
        <v>0</v>
      </c>
      <c r="X329" s="5">
        <f t="shared" si="200"/>
        <v>0</v>
      </c>
      <c r="Y329" s="5">
        <f>IF(X329&gt;=Priser!$N$6,Priser!$O$6,IF(X329&gt;=Priser!$N$5,Priser!$O$5,IF(X329&gt;=Priser!$N$4,Priser!$O$4,Priser!$O$3)))</f>
        <v>0</v>
      </c>
      <c r="Z329" s="5">
        <f>Y329*SUMIFS(Priser!$L$3:$L$14,Priser!$A$3:$A$14,$BL329)*V329</f>
        <v>0</v>
      </c>
      <c r="AA329" s="5">
        <f t="shared" si="201"/>
        <v>0</v>
      </c>
      <c r="AB329" s="5">
        <f>IF(AA329&gt;=Priser!$P$6,Priser!$Q$6,IF(AA329&gt;=Priser!$P$5,Priser!$Q$5,IF(AA329&gt;=Priser!$P$4,Priser!$Q$4,Priser!$Q$3)))</f>
        <v>0</v>
      </c>
      <c r="AC329" s="5">
        <f>AB329*SUMIFS(Priser!$L$3:$L$14,Priser!$A$3:$A$14,$BL329)*W329</f>
        <v>0</v>
      </c>
      <c r="AE329" s="5"/>
      <c r="AG329" s="5">
        <f t="shared" si="175"/>
        <v>0</v>
      </c>
      <c r="AH329" s="5">
        <f t="shared" si="176"/>
        <v>0</v>
      </c>
      <c r="AI329" s="5">
        <f t="shared" si="177"/>
        <v>0</v>
      </c>
      <c r="AJ329" s="5">
        <f t="shared" si="178"/>
        <v>0</v>
      </c>
      <c r="AK329" s="5">
        <f t="shared" si="179"/>
        <v>0</v>
      </c>
      <c r="AL329" s="5">
        <f t="shared" si="180"/>
        <v>0</v>
      </c>
      <c r="AM329" s="5">
        <f t="shared" si="181"/>
        <v>0</v>
      </c>
      <c r="AN329" s="5">
        <f t="shared" si="182"/>
        <v>0</v>
      </c>
      <c r="AO329" s="5">
        <f t="shared" si="183"/>
        <v>0</v>
      </c>
      <c r="AP329" s="5">
        <f t="shared" si="184"/>
        <v>0</v>
      </c>
      <c r="AQ329" s="5">
        <f t="shared" si="185"/>
        <v>0</v>
      </c>
      <c r="AR329" s="5">
        <f t="shared" si="186"/>
        <v>0</v>
      </c>
      <c r="AS329" s="5">
        <f t="shared" si="187"/>
        <v>0</v>
      </c>
      <c r="AT329" s="5">
        <f t="shared" si="188"/>
        <v>0</v>
      </c>
      <c r="AV329" s="5"/>
      <c r="AX329" s="5">
        <f t="shared" si="189"/>
        <v>0</v>
      </c>
      <c r="AY329" s="5">
        <f t="shared" si="190"/>
        <v>0</v>
      </c>
      <c r="AZ329" s="5">
        <f t="shared" si="191"/>
        <v>0</v>
      </c>
      <c r="BA329" s="5">
        <f t="shared" si="192"/>
        <v>0</v>
      </c>
      <c r="BB329" s="5">
        <f t="shared" si="193"/>
        <v>0</v>
      </c>
      <c r="BC329" s="5">
        <f t="shared" si="194"/>
        <v>0</v>
      </c>
      <c r="BD329" s="5">
        <f t="shared" si="195"/>
        <v>0</v>
      </c>
      <c r="BE329" s="5">
        <f t="shared" si="196"/>
        <v>0</v>
      </c>
      <c r="BF329" s="5"/>
      <c r="BI329">
        <f>IF(Förbrukning!F328="",Förbrukning!E328,0)/IF(Förbrukning!$B$3=Listor!$B$5,F329,1)</f>
        <v>0</v>
      </c>
      <c r="BJ329">
        <f>Förbrukning!F328/IF(Förbrukning!$B$3=Listor!$B$5,F329,1)</f>
        <v>0</v>
      </c>
      <c r="BL329">
        <f t="shared" si="197"/>
        <v>8</v>
      </c>
      <c r="BM329">
        <f t="shared" si="202"/>
        <v>3</v>
      </c>
      <c r="BN329" s="5">
        <f>Indata!$B$7</f>
        <v>0</v>
      </c>
    </row>
    <row r="330" spans="4:66" x14ac:dyDescent="0.2">
      <c r="D330" s="4">
        <f t="shared" si="203"/>
        <v>46621</v>
      </c>
      <c r="E330" s="62">
        <f t="shared" si="198"/>
        <v>0</v>
      </c>
      <c r="F330">
        <f>24+SUMIFS(Listor!$C$22:$C$23,Listor!$B$22:$B$23,Uttag!D330)</f>
        <v>24</v>
      </c>
      <c r="G330" s="5">
        <f t="shared" si="199"/>
        <v>0</v>
      </c>
      <c r="I330" s="206">
        <f>Förbrukning!H329</f>
        <v>0</v>
      </c>
      <c r="J330" s="93"/>
      <c r="K330" s="132"/>
      <c r="L330" s="133"/>
      <c r="N330" s="5">
        <f t="shared" si="171"/>
        <v>0</v>
      </c>
      <c r="P330" s="5">
        <f>I330*SUMIFS(Priser!$L$3:$L$14,Priser!$A$3:$A$14,BL330)</f>
        <v>0</v>
      </c>
      <c r="Q330" s="5">
        <f t="shared" si="172"/>
        <v>0</v>
      </c>
      <c r="R330" s="5"/>
      <c r="U330" s="5">
        <f t="shared" si="173"/>
        <v>0</v>
      </c>
      <c r="V330" s="5">
        <f t="shared" si="170"/>
        <v>0</v>
      </c>
      <c r="W330" s="5">
        <f t="shared" si="174"/>
        <v>0</v>
      </c>
      <c r="X330" s="5">
        <f t="shared" si="200"/>
        <v>0</v>
      </c>
      <c r="Y330" s="5">
        <f>IF(X330&gt;=Priser!$N$6,Priser!$O$6,IF(X330&gt;=Priser!$N$5,Priser!$O$5,IF(X330&gt;=Priser!$N$4,Priser!$O$4,Priser!$O$3)))</f>
        <v>0</v>
      </c>
      <c r="Z330" s="5">
        <f>Y330*SUMIFS(Priser!$L$3:$L$14,Priser!$A$3:$A$14,$BL330)*V330</f>
        <v>0</v>
      </c>
      <c r="AA330" s="5">
        <f t="shared" si="201"/>
        <v>0</v>
      </c>
      <c r="AB330" s="5">
        <f>IF(AA330&gt;=Priser!$P$6,Priser!$Q$6,IF(AA330&gt;=Priser!$P$5,Priser!$Q$5,IF(AA330&gt;=Priser!$P$4,Priser!$Q$4,Priser!$Q$3)))</f>
        <v>0</v>
      </c>
      <c r="AC330" s="5">
        <f>AB330*SUMIFS(Priser!$L$3:$L$14,Priser!$A$3:$A$14,$BL330)*W330</f>
        <v>0</v>
      </c>
      <c r="AE330" s="5"/>
      <c r="AG330" s="5">
        <f t="shared" si="175"/>
        <v>0</v>
      </c>
      <c r="AH330" s="5">
        <f t="shared" si="176"/>
        <v>0</v>
      </c>
      <c r="AI330" s="5">
        <f t="shared" si="177"/>
        <v>0</v>
      </c>
      <c r="AJ330" s="5">
        <f t="shared" si="178"/>
        <v>0</v>
      </c>
      <c r="AK330" s="5">
        <f t="shared" si="179"/>
        <v>0</v>
      </c>
      <c r="AL330" s="5">
        <f t="shared" si="180"/>
        <v>0</v>
      </c>
      <c r="AM330" s="5">
        <f t="shared" si="181"/>
        <v>0</v>
      </c>
      <c r="AN330" s="5">
        <f t="shared" si="182"/>
        <v>0</v>
      </c>
      <c r="AO330" s="5">
        <f t="shared" si="183"/>
        <v>0</v>
      </c>
      <c r="AP330" s="5">
        <f t="shared" si="184"/>
        <v>0</v>
      </c>
      <c r="AQ330" s="5">
        <f t="shared" si="185"/>
        <v>0</v>
      </c>
      <c r="AR330" s="5">
        <f t="shared" si="186"/>
        <v>0</v>
      </c>
      <c r="AS330" s="5">
        <f t="shared" si="187"/>
        <v>0</v>
      </c>
      <c r="AT330" s="5">
        <f t="shared" si="188"/>
        <v>0</v>
      </c>
      <c r="AV330" s="5"/>
      <c r="AX330" s="5">
        <f t="shared" si="189"/>
        <v>0</v>
      </c>
      <c r="AY330" s="5">
        <f t="shared" si="190"/>
        <v>0</v>
      </c>
      <c r="AZ330" s="5">
        <f t="shared" si="191"/>
        <v>0</v>
      </c>
      <c r="BA330" s="5">
        <f t="shared" si="192"/>
        <v>0</v>
      </c>
      <c r="BB330" s="5">
        <f t="shared" si="193"/>
        <v>0</v>
      </c>
      <c r="BC330" s="5">
        <f t="shared" si="194"/>
        <v>0</v>
      </c>
      <c r="BD330" s="5">
        <f t="shared" si="195"/>
        <v>0</v>
      </c>
      <c r="BE330" s="5">
        <f t="shared" si="196"/>
        <v>0</v>
      </c>
      <c r="BF330" s="5"/>
      <c r="BI330">
        <f>IF(Förbrukning!F329="",Förbrukning!E329,0)/IF(Förbrukning!$B$3=Listor!$B$5,F330,1)</f>
        <v>0</v>
      </c>
      <c r="BJ330">
        <f>Förbrukning!F329/IF(Förbrukning!$B$3=Listor!$B$5,F330,1)</f>
        <v>0</v>
      </c>
      <c r="BL330">
        <f t="shared" si="197"/>
        <v>8</v>
      </c>
      <c r="BM330">
        <f t="shared" si="202"/>
        <v>3</v>
      </c>
      <c r="BN330" s="5">
        <f>Indata!$B$7</f>
        <v>0</v>
      </c>
    </row>
    <row r="331" spans="4:66" x14ac:dyDescent="0.2">
      <c r="D331" s="4">
        <f t="shared" si="203"/>
        <v>46622</v>
      </c>
      <c r="E331" s="62">
        <f t="shared" si="198"/>
        <v>0</v>
      </c>
      <c r="F331">
        <f>24+SUMIFS(Listor!$C$22:$C$23,Listor!$B$22:$B$23,Uttag!D331)</f>
        <v>24</v>
      </c>
      <c r="G331" s="5">
        <f t="shared" si="199"/>
        <v>0</v>
      </c>
      <c r="I331" s="206">
        <f>Förbrukning!H330</f>
        <v>0</v>
      </c>
      <c r="J331" s="93"/>
      <c r="K331" s="132"/>
      <c r="L331" s="133"/>
      <c r="N331" s="5">
        <f t="shared" si="171"/>
        <v>0</v>
      </c>
      <c r="P331" s="5">
        <f>I331*SUMIFS(Priser!$L$3:$L$14,Priser!$A$3:$A$14,BL331)</f>
        <v>0</v>
      </c>
      <c r="Q331" s="5">
        <f t="shared" si="172"/>
        <v>0</v>
      </c>
      <c r="R331" s="5"/>
      <c r="U331" s="5">
        <f t="shared" si="173"/>
        <v>0</v>
      </c>
      <c r="V331" s="5">
        <f t="shared" si="170"/>
        <v>0</v>
      </c>
      <c r="W331" s="5">
        <f t="shared" si="174"/>
        <v>0</v>
      </c>
      <c r="X331" s="5">
        <f t="shared" si="200"/>
        <v>0</v>
      </c>
      <c r="Y331" s="5">
        <f>IF(X331&gt;=Priser!$N$6,Priser!$O$6,IF(X331&gt;=Priser!$N$5,Priser!$O$5,IF(X331&gt;=Priser!$N$4,Priser!$O$4,Priser!$O$3)))</f>
        <v>0</v>
      </c>
      <c r="Z331" s="5">
        <f>Y331*SUMIFS(Priser!$L$3:$L$14,Priser!$A$3:$A$14,$BL331)*V331</f>
        <v>0</v>
      </c>
      <c r="AA331" s="5">
        <f t="shared" si="201"/>
        <v>0</v>
      </c>
      <c r="AB331" s="5">
        <f>IF(AA331&gt;=Priser!$P$6,Priser!$Q$6,IF(AA331&gt;=Priser!$P$5,Priser!$Q$5,IF(AA331&gt;=Priser!$P$4,Priser!$Q$4,Priser!$Q$3)))</f>
        <v>0</v>
      </c>
      <c r="AC331" s="5">
        <f>AB331*SUMIFS(Priser!$L$3:$L$14,Priser!$A$3:$A$14,$BL331)*W331</f>
        <v>0</v>
      </c>
      <c r="AE331" s="5"/>
      <c r="AG331" s="5">
        <f t="shared" si="175"/>
        <v>0</v>
      </c>
      <c r="AH331" s="5">
        <f t="shared" si="176"/>
        <v>0</v>
      </c>
      <c r="AI331" s="5">
        <f t="shared" si="177"/>
        <v>0</v>
      </c>
      <c r="AJ331" s="5">
        <f t="shared" si="178"/>
        <v>0</v>
      </c>
      <c r="AK331" s="5">
        <f t="shared" si="179"/>
        <v>0</v>
      </c>
      <c r="AL331" s="5">
        <f t="shared" si="180"/>
        <v>0</v>
      </c>
      <c r="AM331" s="5">
        <f t="shared" si="181"/>
        <v>0</v>
      </c>
      <c r="AN331" s="5">
        <f t="shared" si="182"/>
        <v>0</v>
      </c>
      <c r="AO331" s="5">
        <f t="shared" si="183"/>
        <v>0</v>
      </c>
      <c r="AP331" s="5">
        <f t="shared" si="184"/>
        <v>0</v>
      </c>
      <c r="AQ331" s="5">
        <f t="shared" si="185"/>
        <v>0</v>
      </c>
      <c r="AR331" s="5">
        <f t="shared" si="186"/>
        <v>0</v>
      </c>
      <c r="AS331" s="5">
        <f t="shared" si="187"/>
        <v>0</v>
      </c>
      <c r="AT331" s="5">
        <f t="shared" si="188"/>
        <v>0</v>
      </c>
      <c r="AV331" s="5"/>
      <c r="AX331" s="5">
        <f t="shared" si="189"/>
        <v>0</v>
      </c>
      <c r="AY331" s="5">
        <f t="shared" si="190"/>
        <v>0</v>
      </c>
      <c r="AZ331" s="5">
        <f t="shared" si="191"/>
        <v>0</v>
      </c>
      <c r="BA331" s="5">
        <f t="shared" si="192"/>
        <v>0</v>
      </c>
      <c r="BB331" s="5">
        <f t="shared" si="193"/>
        <v>0</v>
      </c>
      <c r="BC331" s="5">
        <f t="shared" si="194"/>
        <v>0</v>
      </c>
      <c r="BD331" s="5">
        <f t="shared" si="195"/>
        <v>0</v>
      </c>
      <c r="BE331" s="5">
        <f t="shared" si="196"/>
        <v>0</v>
      </c>
      <c r="BF331" s="5"/>
      <c r="BI331">
        <f>IF(Förbrukning!F330="",Förbrukning!E330,0)/IF(Förbrukning!$B$3=Listor!$B$5,F331,1)</f>
        <v>0</v>
      </c>
      <c r="BJ331">
        <f>Förbrukning!F330/IF(Förbrukning!$B$3=Listor!$B$5,F331,1)</f>
        <v>0</v>
      </c>
      <c r="BL331">
        <f t="shared" si="197"/>
        <v>8</v>
      </c>
      <c r="BM331">
        <f t="shared" si="202"/>
        <v>3</v>
      </c>
      <c r="BN331" s="5">
        <f>Indata!$B$7</f>
        <v>0</v>
      </c>
    </row>
    <row r="332" spans="4:66" x14ac:dyDescent="0.2">
      <c r="D332" s="4">
        <f t="shared" si="203"/>
        <v>46623</v>
      </c>
      <c r="E332" s="62">
        <f t="shared" si="198"/>
        <v>0</v>
      </c>
      <c r="F332">
        <f>24+SUMIFS(Listor!$C$22:$C$23,Listor!$B$22:$B$23,Uttag!D332)</f>
        <v>24</v>
      </c>
      <c r="G332" s="5">
        <f t="shared" si="199"/>
        <v>0</v>
      </c>
      <c r="I332" s="206">
        <f>Förbrukning!H331</f>
        <v>0</v>
      </c>
      <c r="J332" s="93"/>
      <c r="K332" s="132"/>
      <c r="L332" s="133"/>
      <c r="N332" s="5">
        <f t="shared" si="171"/>
        <v>0</v>
      </c>
      <c r="P332" s="5">
        <f>I332*SUMIFS(Priser!$L$3:$L$14,Priser!$A$3:$A$14,BL332)</f>
        <v>0</v>
      </c>
      <c r="Q332" s="5">
        <f t="shared" si="172"/>
        <v>0</v>
      </c>
      <c r="R332" s="5"/>
      <c r="U332" s="5">
        <f t="shared" si="173"/>
        <v>0</v>
      </c>
      <c r="V332" s="5">
        <f>U332-W332</f>
        <v>0</v>
      </c>
      <c r="W332" s="5">
        <f t="shared" si="174"/>
        <v>0</v>
      </c>
      <c r="X332" s="5">
        <f t="shared" si="200"/>
        <v>0</v>
      </c>
      <c r="Y332" s="5">
        <f>IF(X332&gt;=Priser!$N$6,Priser!$O$6,IF(X332&gt;=Priser!$N$5,Priser!$O$5,IF(X332&gt;=Priser!$N$4,Priser!$O$4,Priser!$O$3)))</f>
        <v>0</v>
      </c>
      <c r="Z332" s="5">
        <f>Y332*SUMIFS(Priser!$L$3:$L$14,Priser!$A$3:$A$14,$BL332)*V332</f>
        <v>0</v>
      </c>
      <c r="AA332" s="5">
        <f t="shared" si="201"/>
        <v>0</v>
      </c>
      <c r="AB332" s="5">
        <f>IF(AA332&gt;=Priser!$P$6,Priser!$Q$6,IF(AA332&gt;=Priser!$P$5,Priser!$Q$5,IF(AA332&gt;=Priser!$P$4,Priser!$Q$4,Priser!$Q$3)))</f>
        <v>0</v>
      </c>
      <c r="AC332" s="5">
        <f>AB332*SUMIFS(Priser!$L$3:$L$14,Priser!$A$3:$A$14,$BL332)*W332</f>
        <v>0</v>
      </c>
      <c r="AE332" s="5"/>
      <c r="AG332" s="5">
        <f t="shared" si="175"/>
        <v>0</v>
      </c>
      <c r="AH332" s="5">
        <f t="shared" si="176"/>
        <v>0</v>
      </c>
      <c r="AI332" s="5">
        <f t="shared" si="177"/>
        <v>0</v>
      </c>
      <c r="AJ332" s="5">
        <f t="shared" si="178"/>
        <v>0</v>
      </c>
      <c r="AK332" s="5">
        <f t="shared" si="179"/>
        <v>0</v>
      </c>
      <c r="AL332" s="5">
        <f t="shared" si="180"/>
        <v>0</v>
      </c>
      <c r="AM332" s="5">
        <f t="shared" si="181"/>
        <v>0</v>
      </c>
      <c r="AN332" s="5">
        <f t="shared" si="182"/>
        <v>0</v>
      </c>
      <c r="AO332" s="5">
        <f t="shared" si="183"/>
        <v>0</v>
      </c>
      <c r="AP332" s="5">
        <f t="shared" si="184"/>
        <v>0</v>
      </c>
      <c r="AQ332" s="5">
        <f t="shared" si="185"/>
        <v>0</v>
      </c>
      <c r="AR332" s="5">
        <f t="shared" si="186"/>
        <v>0</v>
      </c>
      <c r="AS332" s="5">
        <f t="shared" si="187"/>
        <v>0</v>
      </c>
      <c r="AT332" s="5">
        <f t="shared" si="188"/>
        <v>0</v>
      </c>
      <c r="AV332" s="5"/>
      <c r="AX332" s="5">
        <f t="shared" si="189"/>
        <v>0</v>
      </c>
      <c r="AY332" s="5">
        <f t="shared" si="190"/>
        <v>0</v>
      </c>
      <c r="AZ332" s="5">
        <f t="shared" si="191"/>
        <v>0</v>
      </c>
      <c r="BA332" s="5">
        <f t="shared" si="192"/>
        <v>0</v>
      </c>
      <c r="BB332" s="5">
        <f t="shared" si="193"/>
        <v>0</v>
      </c>
      <c r="BC332" s="5">
        <f t="shared" si="194"/>
        <v>0</v>
      </c>
      <c r="BD332" s="5">
        <f t="shared" si="195"/>
        <v>0</v>
      </c>
      <c r="BE332" s="5">
        <f t="shared" si="196"/>
        <v>0</v>
      </c>
      <c r="BF332" s="5"/>
      <c r="BI332">
        <f>IF(Förbrukning!F331="",Förbrukning!E331,0)/IF(Förbrukning!$B$3=Listor!$B$5,F332,1)</f>
        <v>0</v>
      </c>
      <c r="BJ332">
        <f>Förbrukning!F331/IF(Förbrukning!$B$3=Listor!$B$5,F332,1)</f>
        <v>0</v>
      </c>
      <c r="BL332">
        <f t="shared" si="197"/>
        <v>8</v>
      </c>
      <c r="BM332">
        <f t="shared" si="202"/>
        <v>3</v>
      </c>
      <c r="BN332" s="5">
        <f>Indata!$B$7</f>
        <v>0</v>
      </c>
    </row>
    <row r="333" spans="4:66" x14ac:dyDescent="0.2">
      <c r="D333" s="4">
        <f t="shared" si="203"/>
        <v>46624</v>
      </c>
      <c r="E333" s="62">
        <f t="shared" si="198"/>
        <v>0</v>
      </c>
      <c r="F333">
        <f>24+SUMIFS(Listor!$C$22:$C$23,Listor!$B$22:$B$23,Uttag!D333)</f>
        <v>24</v>
      </c>
      <c r="G333" s="5">
        <f t="shared" si="199"/>
        <v>0</v>
      </c>
      <c r="I333" s="206">
        <f>Förbrukning!H332</f>
        <v>0</v>
      </c>
      <c r="J333" s="93"/>
      <c r="K333" s="132"/>
      <c r="L333" s="133"/>
      <c r="N333" s="5">
        <f t="shared" si="171"/>
        <v>0</v>
      </c>
      <c r="P333" s="5">
        <f>I333*SUMIFS(Priser!$L$3:$L$14,Priser!$A$3:$A$14,BL333)</f>
        <v>0</v>
      </c>
      <c r="Q333" s="5">
        <f t="shared" si="172"/>
        <v>0</v>
      </c>
      <c r="R333" s="5"/>
      <c r="U333" s="5">
        <f t="shared" si="173"/>
        <v>0</v>
      </c>
      <c r="V333" s="5">
        <f t="shared" si="170"/>
        <v>0</v>
      </c>
      <c r="W333" s="5">
        <f t="shared" si="174"/>
        <v>0</v>
      </c>
      <c r="X333" s="5">
        <f t="shared" si="200"/>
        <v>0</v>
      </c>
      <c r="Y333" s="5">
        <f>IF(X333&gt;=Priser!$N$6,Priser!$O$6,IF(X333&gt;=Priser!$N$5,Priser!$O$5,IF(X333&gt;=Priser!$N$4,Priser!$O$4,Priser!$O$3)))</f>
        <v>0</v>
      </c>
      <c r="Z333" s="5">
        <f>Y333*SUMIFS(Priser!$L$3:$L$14,Priser!$A$3:$A$14,$BL333)*V333</f>
        <v>0</v>
      </c>
      <c r="AA333" s="5">
        <f t="shared" si="201"/>
        <v>0</v>
      </c>
      <c r="AB333" s="5">
        <f>IF(AA333&gt;=Priser!$P$6,Priser!$Q$6,IF(AA333&gt;=Priser!$P$5,Priser!$Q$5,IF(AA333&gt;=Priser!$P$4,Priser!$Q$4,Priser!$Q$3)))</f>
        <v>0</v>
      </c>
      <c r="AC333" s="5">
        <f>AB333*SUMIFS(Priser!$L$3:$L$14,Priser!$A$3:$A$14,$BL333)*W333</f>
        <v>0</v>
      </c>
      <c r="AE333" s="5"/>
      <c r="AG333" s="5">
        <f t="shared" si="175"/>
        <v>0</v>
      </c>
      <c r="AH333" s="5">
        <f t="shared" si="176"/>
        <v>0</v>
      </c>
      <c r="AI333" s="5">
        <f t="shared" si="177"/>
        <v>0</v>
      </c>
      <c r="AJ333" s="5">
        <f t="shared" si="178"/>
        <v>0</v>
      </c>
      <c r="AK333" s="5">
        <f t="shared" si="179"/>
        <v>0</v>
      </c>
      <c r="AL333" s="5">
        <f t="shared" si="180"/>
        <v>0</v>
      </c>
      <c r="AM333" s="5">
        <f t="shared" si="181"/>
        <v>0</v>
      </c>
      <c r="AN333" s="5">
        <f t="shared" si="182"/>
        <v>0</v>
      </c>
      <c r="AO333" s="5">
        <f t="shared" si="183"/>
        <v>0</v>
      </c>
      <c r="AP333" s="5">
        <f t="shared" si="184"/>
        <v>0</v>
      </c>
      <c r="AQ333" s="5">
        <f t="shared" si="185"/>
        <v>0</v>
      </c>
      <c r="AR333" s="5">
        <f t="shared" si="186"/>
        <v>0</v>
      </c>
      <c r="AS333" s="5">
        <f t="shared" si="187"/>
        <v>0</v>
      </c>
      <c r="AT333" s="5">
        <f t="shared" si="188"/>
        <v>0</v>
      </c>
      <c r="AV333" s="5"/>
      <c r="AX333" s="5">
        <f t="shared" si="189"/>
        <v>0</v>
      </c>
      <c r="AY333" s="5">
        <f t="shared" si="190"/>
        <v>0</v>
      </c>
      <c r="AZ333" s="5">
        <f t="shared" si="191"/>
        <v>0</v>
      </c>
      <c r="BA333" s="5">
        <f t="shared" si="192"/>
        <v>0</v>
      </c>
      <c r="BB333" s="5">
        <f t="shared" si="193"/>
        <v>0</v>
      </c>
      <c r="BC333" s="5">
        <f t="shared" si="194"/>
        <v>0</v>
      </c>
      <c r="BD333" s="5">
        <f t="shared" si="195"/>
        <v>0</v>
      </c>
      <c r="BE333" s="5">
        <f t="shared" si="196"/>
        <v>0</v>
      </c>
      <c r="BF333" s="5"/>
      <c r="BI333">
        <f>IF(Förbrukning!F332="",Förbrukning!E332,0)/IF(Förbrukning!$B$3=Listor!$B$5,F333,1)</f>
        <v>0</v>
      </c>
      <c r="BJ333">
        <f>Förbrukning!F332/IF(Förbrukning!$B$3=Listor!$B$5,F333,1)</f>
        <v>0</v>
      </c>
      <c r="BL333">
        <f t="shared" si="197"/>
        <v>8</v>
      </c>
      <c r="BM333">
        <f t="shared" si="202"/>
        <v>3</v>
      </c>
      <c r="BN333" s="5">
        <f>Indata!$B$7</f>
        <v>0</v>
      </c>
    </row>
    <row r="334" spans="4:66" x14ac:dyDescent="0.2">
      <c r="D334" s="4">
        <f t="shared" si="203"/>
        <v>46625</v>
      </c>
      <c r="E334" s="62">
        <f t="shared" si="198"/>
        <v>0</v>
      </c>
      <c r="F334">
        <f>24+SUMIFS(Listor!$C$22:$C$23,Listor!$B$22:$B$23,Uttag!D334)</f>
        <v>24</v>
      </c>
      <c r="G334" s="5">
        <f t="shared" si="199"/>
        <v>0</v>
      </c>
      <c r="I334" s="206">
        <f>Förbrukning!H333</f>
        <v>0</v>
      </c>
      <c r="J334" s="93"/>
      <c r="K334" s="132"/>
      <c r="L334" s="133"/>
      <c r="N334" s="5">
        <f t="shared" si="171"/>
        <v>0</v>
      </c>
      <c r="P334" s="5">
        <f>I334*SUMIFS(Priser!$L$3:$L$14,Priser!$A$3:$A$14,BL334)</f>
        <v>0</v>
      </c>
      <c r="Q334" s="5">
        <f t="shared" si="172"/>
        <v>0</v>
      </c>
      <c r="R334" s="5"/>
      <c r="U334" s="5">
        <f t="shared" si="173"/>
        <v>0</v>
      </c>
      <c r="V334" s="5">
        <f t="shared" si="170"/>
        <v>0</v>
      </c>
      <c r="W334" s="5">
        <f t="shared" si="174"/>
        <v>0</v>
      </c>
      <c r="X334" s="5">
        <f t="shared" si="200"/>
        <v>0</v>
      </c>
      <c r="Y334" s="5">
        <f>IF(X334&gt;=Priser!$N$6,Priser!$O$6,IF(X334&gt;=Priser!$N$5,Priser!$O$5,IF(X334&gt;=Priser!$N$4,Priser!$O$4,Priser!$O$3)))</f>
        <v>0</v>
      </c>
      <c r="Z334" s="5">
        <f>Y334*SUMIFS(Priser!$L$3:$L$14,Priser!$A$3:$A$14,$BL334)*V334</f>
        <v>0</v>
      </c>
      <c r="AA334" s="5">
        <f t="shared" si="201"/>
        <v>0</v>
      </c>
      <c r="AB334" s="5">
        <f>IF(AA334&gt;=Priser!$P$6,Priser!$Q$6,IF(AA334&gt;=Priser!$P$5,Priser!$Q$5,IF(AA334&gt;=Priser!$P$4,Priser!$Q$4,Priser!$Q$3)))</f>
        <v>0</v>
      </c>
      <c r="AC334" s="5">
        <f>AB334*SUMIFS(Priser!$L$3:$L$14,Priser!$A$3:$A$14,$BL334)*W334</f>
        <v>0</v>
      </c>
      <c r="AE334" s="5"/>
      <c r="AG334" s="5">
        <f t="shared" si="175"/>
        <v>0</v>
      </c>
      <c r="AH334" s="5">
        <f t="shared" si="176"/>
        <v>0</v>
      </c>
      <c r="AI334" s="5">
        <f t="shared" si="177"/>
        <v>0</v>
      </c>
      <c r="AJ334" s="5">
        <f t="shared" si="178"/>
        <v>0</v>
      </c>
      <c r="AK334" s="5">
        <f t="shared" si="179"/>
        <v>0</v>
      </c>
      <c r="AL334" s="5">
        <f t="shared" si="180"/>
        <v>0</v>
      </c>
      <c r="AM334" s="5">
        <f t="shared" si="181"/>
        <v>0</v>
      </c>
      <c r="AN334" s="5">
        <f t="shared" si="182"/>
        <v>0</v>
      </c>
      <c r="AO334" s="5">
        <f t="shared" si="183"/>
        <v>0</v>
      </c>
      <c r="AP334" s="5">
        <f t="shared" si="184"/>
        <v>0</v>
      </c>
      <c r="AQ334" s="5">
        <f t="shared" si="185"/>
        <v>0</v>
      </c>
      <c r="AR334" s="5">
        <f t="shared" si="186"/>
        <v>0</v>
      </c>
      <c r="AS334" s="5">
        <f t="shared" si="187"/>
        <v>0</v>
      </c>
      <c r="AT334" s="5">
        <f t="shared" si="188"/>
        <v>0</v>
      </c>
      <c r="AV334" s="5"/>
      <c r="AX334" s="5">
        <f t="shared" si="189"/>
        <v>0</v>
      </c>
      <c r="AY334" s="5">
        <f t="shared" si="190"/>
        <v>0</v>
      </c>
      <c r="AZ334" s="5">
        <f t="shared" si="191"/>
        <v>0</v>
      </c>
      <c r="BA334" s="5">
        <f t="shared" si="192"/>
        <v>0</v>
      </c>
      <c r="BB334" s="5">
        <f t="shared" si="193"/>
        <v>0</v>
      </c>
      <c r="BC334" s="5">
        <f t="shared" si="194"/>
        <v>0</v>
      </c>
      <c r="BD334" s="5">
        <f t="shared" si="195"/>
        <v>0</v>
      </c>
      <c r="BE334" s="5">
        <f t="shared" si="196"/>
        <v>0</v>
      </c>
      <c r="BF334" s="5"/>
      <c r="BI334">
        <f>IF(Förbrukning!F333="",Förbrukning!E333,0)/IF(Förbrukning!$B$3=Listor!$B$5,F334,1)</f>
        <v>0</v>
      </c>
      <c r="BJ334">
        <f>Förbrukning!F333/IF(Förbrukning!$B$3=Listor!$B$5,F334,1)</f>
        <v>0</v>
      </c>
      <c r="BL334">
        <f t="shared" si="197"/>
        <v>8</v>
      </c>
      <c r="BM334">
        <f t="shared" si="202"/>
        <v>3</v>
      </c>
      <c r="BN334" s="5">
        <f>Indata!$B$7</f>
        <v>0</v>
      </c>
    </row>
    <row r="335" spans="4:66" x14ac:dyDescent="0.2">
      <c r="D335" s="4">
        <f t="shared" si="203"/>
        <v>46626</v>
      </c>
      <c r="E335" s="62">
        <f t="shared" si="198"/>
        <v>0</v>
      </c>
      <c r="F335">
        <f>24+SUMIFS(Listor!$C$22:$C$23,Listor!$B$22:$B$23,Uttag!D335)</f>
        <v>24</v>
      </c>
      <c r="G335" s="5">
        <f t="shared" si="199"/>
        <v>0</v>
      </c>
      <c r="I335" s="206">
        <f>Förbrukning!H334</f>
        <v>0</v>
      </c>
      <c r="J335" s="93"/>
      <c r="K335" s="132"/>
      <c r="L335" s="133"/>
      <c r="N335" s="5">
        <f t="shared" si="171"/>
        <v>0</v>
      </c>
      <c r="P335" s="5">
        <f>I335*SUMIFS(Priser!$L$3:$L$14,Priser!$A$3:$A$14,BL335)</f>
        <v>0</v>
      </c>
      <c r="Q335" s="5">
        <f t="shared" si="172"/>
        <v>0</v>
      </c>
      <c r="R335" s="5"/>
      <c r="U335" s="5">
        <f t="shared" si="173"/>
        <v>0</v>
      </c>
      <c r="V335" s="5">
        <f t="shared" si="170"/>
        <v>0</v>
      </c>
      <c r="W335" s="5">
        <f t="shared" si="174"/>
        <v>0</v>
      </c>
      <c r="X335" s="5">
        <f t="shared" si="200"/>
        <v>0</v>
      </c>
      <c r="Y335" s="5">
        <f>IF(X335&gt;=Priser!$N$6,Priser!$O$6,IF(X335&gt;=Priser!$N$5,Priser!$O$5,IF(X335&gt;=Priser!$N$4,Priser!$O$4,Priser!$O$3)))</f>
        <v>0</v>
      </c>
      <c r="Z335" s="5">
        <f>Y335*SUMIFS(Priser!$L$3:$L$14,Priser!$A$3:$A$14,$BL335)*V335</f>
        <v>0</v>
      </c>
      <c r="AA335" s="5">
        <f t="shared" si="201"/>
        <v>0</v>
      </c>
      <c r="AB335" s="5">
        <f>IF(AA335&gt;=Priser!$P$6,Priser!$Q$6,IF(AA335&gt;=Priser!$P$5,Priser!$Q$5,IF(AA335&gt;=Priser!$P$4,Priser!$Q$4,Priser!$Q$3)))</f>
        <v>0</v>
      </c>
      <c r="AC335" s="5">
        <f>AB335*SUMIFS(Priser!$L$3:$L$14,Priser!$A$3:$A$14,$BL335)*W335</f>
        <v>0</v>
      </c>
      <c r="AE335" s="5"/>
      <c r="AG335" s="5">
        <f t="shared" si="175"/>
        <v>0</v>
      </c>
      <c r="AH335" s="5">
        <f t="shared" si="176"/>
        <v>0</v>
      </c>
      <c r="AI335" s="5">
        <f t="shared" si="177"/>
        <v>0</v>
      </c>
      <c r="AJ335" s="5">
        <f t="shared" si="178"/>
        <v>0</v>
      </c>
      <c r="AK335" s="5">
        <f t="shared" si="179"/>
        <v>0</v>
      </c>
      <c r="AL335" s="5">
        <f t="shared" si="180"/>
        <v>0</v>
      </c>
      <c r="AM335" s="5">
        <f t="shared" si="181"/>
        <v>0</v>
      </c>
      <c r="AN335" s="5">
        <f t="shared" si="182"/>
        <v>0</v>
      </c>
      <c r="AO335" s="5">
        <f t="shared" si="183"/>
        <v>0</v>
      </c>
      <c r="AP335" s="5">
        <f t="shared" si="184"/>
        <v>0</v>
      </c>
      <c r="AQ335" s="5">
        <f t="shared" si="185"/>
        <v>0</v>
      </c>
      <c r="AR335" s="5">
        <f t="shared" si="186"/>
        <v>0</v>
      </c>
      <c r="AS335" s="5">
        <f t="shared" si="187"/>
        <v>0</v>
      </c>
      <c r="AT335" s="5">
        <f t="shared" si="188"/>
        <v>0</v>
      </c>
      <c r="AV335" s="5"/>
      <c r="AX335" s="5">
        <f t="shared" si="189"/>
        <v>0</v>
      </c>
      <c r="AY335" s="5">
        <f t="shared" si="190"/>
        <v>0</v>
      </c>
      <c r="AZ335" s="5">
        <f t="shared" si="191"/>
        <v>0</v>
      </c>
      <c r="BA335" s="5">
        <f t="shared" si="192"/>
        <v>0</v>
      </c>
      <c r="BB335" s="5">
        <f t="shared" si="193"/>
        <v>0</v>
      </c>
      <c r="BC335" s="5">
        <f t="shared" si="194"/>
        <v>0</v>
      </c>
      <c r="BD335" s="5">
        <f t="shared" si="195"/>
        <v>0</v>
      </c>
      <c r="BE335" s="5">
        <f t="shared" si="196"/>
        <v>0</v>
      </c>
      <c r="BF335" s="5"/>
      <c r="BI335">
        <f>IF(Förbrukning!F334="",Förbrukning!E334,0)/IF(Förbrukning!$B$3=Listor!$B$5,F335,1)</f>
        <v>0</v>
      </c>
      <c r="BJ335">
        <f>Förbrukning!F334/IF(Förbrukning!$B$3=Listor!$B$5,F335,1)</f>
        <v>0</v>
      </c>
      <c r="BL335">
        <f t="shared" si="197"/>
        <v>8</v>
      </c>
      <c r="BM335">
        <f t="shared" si="202"/>
        <v>3</v>
      </c>
      <c r="BN335" s="5">
        <f>Indata!$B$7</f>
        <v>0</v>
      </c>
    </row>
    <row r="336" spans="4:66" x14ac:dyDescent="0.2">
      <c r="D336" s="4">
        <f t="shared" si="203"/>
        <v>46627</v>
      </c>
      <c r="E336" s="62">
        <f t="shared" si="198"/>
        <v>0</v>
      </c>
      <c r="F336">
        <f>24+SUMIFS(Listor!$C$22:$C$23,Listor!$B$22:$B$23,Uttag!D336)</f>
        <v>24</v>
      </c>
      <c r="G336" s="5">
        <f t="shared" si="199"/>
        <v>0</v>
      </c>
      <c r="I336" s="206">
        <f>Förbrukning!H335</f>
        <v>0</v>
      </c>
      <c r="J336" s="93"/>
      <c r="K336" s="132"/>
      <c r="L336" s="133"/>
      <c r="N336" s="5">
        <f t="shared" si="171"/>
        <v>0</v>
      </c>
      <c r="P336" s="5">
        <f>I336*SUMIFS(Priser!$L$3:$L$14,Priser!$A$3:$A$14,BL336)</f>
        <v>0</v>
      </c>
      <c r="Q336" s="5">
        <f t="shared" si="172"/>
        <v>0</v>
      </c>
      <c r="R336" s="5"/>
      <c r="U336" s="5">
        <f t="shared" si="173"/>
        <v>0</v>
      </c>
      <c r="V336" s="5">
        <f t="shared" si="170"/>
        <v>0</v>
      </c>
      <c r="W336" s="5">
        <f t="shared" si="174"/>
        <v>0</v>
      </c>
      <c r="X336" s="5">
        <f t="shared" si="200"/>
        <v>0</v>
      </c>
      <c r="Y336" s="5">
        <f>IF(X336&gt;=Priser!$N$6,Priser!$O$6,IF(X336&gt;=Priser!$N$5,Priser!$O$5,IF(X336&gt;=Priser!$N$4,Priser!$O$4,Priser!$O$3)))</f>
        <v>0</v>
      </c>
      <c r="Z336" s="5">
        <f>Y336*SUMIFS(Priser!$L$3:$L$14,Priser!$A$3:$A$14,$BL336)*V336</f>
        <v>0</v>
      </c>
      <c r="AA336" s="5">
        <f t="shared" si="201"/>
        <v>0</v>
      </c>
      <c r="AB336" s="5">
        <f>IF(AA336&gt;=Priser!$P$6,Priser!$Q$6,IF(AA336&gt;=Priser!$P$5,Priser!$Q$5,IF(AA336&gt;=Priser!$P$4,Priser!$Q$4,Priser!$Q$3)))</f>
        <v>0</v>
      </c>
      <c r="AC336" s="5">
        <f>AB336*SUMIFS(Priser!$L$3:$L$14,Priser!$A$3:$A$14,$BL336)*W336</f>
        <v>0</v>
      </c>
      <c r="AE336" s="5"/>
      <c r="AG336" s="5">
        <f t="shared" si="175"/>
        <v>0</v>
      </c>
      <c r="AH336" s="5">
        <f t="shared" si="176"/>
        <v>0</v>
      </c>
      <c r="AI336" s="5">
        <f t="shared" si="177"/>
        <v>0</v>
      </c>
      <c r="AJ336" s="5">
        <f t="shared" si="178"/>
        <v>0</v>
      </c>
      <c r="AK336" s="5">
        <f t="shared" si="179"/>
        <v>0</v>
      </c>
      <c r="AL336" s="5">
        <f t="shared" si="180"/>
        <v>0</v>
      </c>
      <c r="AM336" s="5">
        <f t="shared" si="181"/>
        <v>0</v>
      </c>
      <c r="AN336" s="5">
        <f t="shared" si="182"/>
        <v>0</v>
      </c>
      <c r="AO336" s="5">
        <f t="shared" si="183"/>
        <v>0</v>
      </c>
      <c r="AP336" s="5">
        <f t="shared" si="184"/>
        <v>0</v>
      </c>
      <c r="AQ336" s="5">
        <f t="shared" si="185"/>
        <v>0</v>
      </c>
      <c r="AR336" s="5">
        <f t="shared" si="186"/>
        <v>0</v>
      </c>
      <c r="AS336" s="5">
        <f t="shared" si="187"/>
        <v>0</v>
      </c>
      <c r="AT336" s="5">
        <f t="shared" si="188"/>
        <v>0</v>
      </c>
      <c r="AV336" s="5"/>
      <c r="AX336" s="5">
        <f t="shared" si="189"/>
        <v>0</v>
      </c>
      <c r="AY336" s="5">
        <f t="shared" si="190"/>
        <v>0</v>
      </c>
      <c r="AZ336" s="5">
        <f t="shared" si="191"/>
        <v>0</v>
      </c>
      <c r="BA336" s="5">
        <f t="shared" si="192"/>
        <v>0</v>
      </c>
      <c r="BB336" s="5">
        <f t="shared" si="193"/>
        <v>0</v>
      </c>
      <c r="BC336" s="5">
        <f t="shared" si="194"/>
        <v>0</v>
      </c>
      <c r="BD336" s="5">
        <f t="shared" si="195"/>
        <v>0</v>
      </c>
      <c r="BE336" s="5">
        <f t="shared" si="196"/>
        <v>0</v>
      </c>
      <c r="BF336" s="5"/>
      <c r="BI336">
        <f>IF(Förbrukning!F335="",Förbrukning!E335,0)/IF(Förbrukning!$B$3=Listor!$B$5,F336,1)</f>
        <v>0</v>
      </c>
      <c r="BJ336">
        <f>Förbrukning!F335/IF(Förbrukning!$B$3=Listor!$B$5,F336,1)</f>
        <v>0</v>
      </c>
      <c r="BL336">
        <f t="shared" si="197"/>
        <v>8</v>
      </c>
      <c r="BM336">
        <f t="shared" si="202"/>
        <v>3</v>
      </c>
      <c r="BN336" s="5">
        <f>Indata!$B$7</f>
        <v>0</v>
      </c>
    </row>
    <row r="337" spans="4:66" x14ac:dyDescent="0.2">
      <c r="D337" s="4">
        <f t="shared" si="203"/>
        <v>46628</v>
      </c>
      <c r="E337" s="62">
        <f t="shared" si="198"/>
        <v>0</v>
      </c>
      <c r="F337">
        <f>24+SUMIFS(Listor!$C$22:$C$23,Listor!$B$22:$B$23,Uttag!D337)</f>
        <v>24</v>
      </c>
      <c r="G337" s="5">
        <f t="shared" si="199"/>
        <v>0</v>
      </c>
      <c r="I337" s="206">
        <f>Förbrukning!H336</f>
        <v>0</v>
      </c>
      <c r="J337" s="93"/>
      <c r="K337" s="132"/>
      <c r="L337" s="133"/>
      <c r="N337" s="5">
        <f t="shared" si="171"/>
        <v>0</v>
      </c>
      <c r="P337" s="5">
        <f>I337*SUMIFS(Priser!$L$3:$L$14,Priser!$A$3:$A$14,BL337)</f>
        <v>0</v>
      </c>
      <c r="Q337" s="5">
        <f t="shared" si="172"/>
        <v>0</v>
      </c>
      <c r="R337" s="5"/>
      <c r="U337" s="5">
        <f t="shared" si="173"/>
        <v>0</v>
      </c>
      <c r="V337" s="5">
        <f t="shared" si="170"/>
        <v>0</v>
      </c>
      <c r="W337" s="5">
        <f t="shared" si="174"/>
        <v>0</v>
      </c>
      <c r="X337" s="5">
        <f t="shared" si="200"/>
        <v>0</v>
      </c>
      <c r="Y337" s="5">
        <f>IF(X337&gt;=Priser!$N$6,Priser!$O$6,IF(X337&gt;=Priser!$N$5,Priser!$O$5,IF(X337&gt;=Priser!$N$4,Priser!$O$4,Priser!$O$3)))</f>
        <v>0</v>
      </c>
      <c r="Z337" s="5">
        <f>Y337*SUMIFS(Priser!$L$3:$L$14,Priser!$A$3:$A$14,$BL337)*V337</f>
        <v>0</v>
      </c>
      <c r="AA337" s="5">
        <f t="shared" si="201"/>
        <v>0</v>
      </c>
      <c r="AB337" s="5">
        <f>IF(AA337&gt;=Priser!$P$6,Priser!$Q$6,IF(AA337&gt;=Priser!$P$5,Priser!$Q$5,IF(AA337&gt;=Priser!$P$4,Priser!$Q$4,Priser!$Q$3)))</f>
        <v>0</v>
      </c>
      <c r="AC337" s="5">
        <f>AB337*SUMIFS(Priser!$L$3:$L$14,Priser!$A$3:$A$14,$BL337)*W337</f>
        <v>0</v>
      </c>
      <c r="AE337" s="5"/>
      <c r="AG337" s="5">
        <f t="shared" si="175"/>
        <v>0</v>
      </c>
      <c r="AH337" s="5">
        <f t="shared" si="176"/>
        <v>0</v>
      </c>
      <c r="AI337" s="5">
        <f t="shared" si="177"/>
        <v>0</v>
      </c>
      <c r="AJ337" s="5">
        <f t="shared" si="178"/>
        <v>0</v>
      </c>
      <c r="AK337" s="5">
        <f t="shared" si="179"/>
        <v>0</v>
      </c>
      <c r="AL337" s="5">
        <f t="shared" si="180"/>
        <v>0</v>
      </c>
      <c r="AM337" s="5">
        <f t="shared" si="181"/>
        <v>0</v>
      </c>
      <c r="AN337" s="5">
        <f t="shared" si="182"/>
        <v>0</v>
      </c>
      <c r="AO337" s="5">
        <f t="shared" si="183"/>
        <v>0</v>
      </c>
      <c r="AP337" s="5">
        <f t="shared" si="184"/>
        <v>0</v>
      </c>
      <c r="AQ337" s="5">
        <f t="shared" si="185"/>
        <v>0</v>
      </c>
      <c r="AR337" s="5">
        <f t="shared" si="186"/>
        <v>0</v>
      </c>
      <c r="AS337" s="5">
        <f t="shared" si="187"/>
        <v>0</v>
      </c>
      <c r="AT337" s="5">
        <f t="shared" si="188"/>
        <v>0</v>
      </c>
      <c r="AV337" s="5"/>
      <c r="AX337" s="5">
        <f t="shared" si="189"/>
        <v>0</v>
      </c>
      <c r="AY337" s="5">
        <f t="shared" si="190"/>
        <v>0</v>
      </c>
      <c r="AZ337" s="5">
        <f t="shared" si="191"/>
        <v>0</v>
      </c>
      <c r="BA337" s="5">
        <f t="shared" si="192"/>
        <v>0</v>
      </c>
      <c r="BB337" s="5">
        <f t="shared" si="193"/>
        <v>0</v>
      </c>
      <c r="BC337" s="5">
        <f t="shared" si="194"/>
        <v>0</v>
      </c>
      <c r="BD337" s="5">
        <f t="shared" si="195"/>
        <v>0</v>
      </c>
      <c r="BE337" s="5">
        <f t="shared" si="196"/>
        <v>0</v>
      </c>
      <c r="BF337" s="5"/>
      <c r="BI337">
        <f>IF(Förbrukning!F336="",Förbrukning!E336,0)/IF(Förbrukning!$B$3=Listor!$B$5,F337,1)</f>
        <v>0</v>
      </c>
      <c r="BJ337">
        <f>Förbrukning!F336/IF(Förbrukning!$B$3=Listor!$B$5,F337,1)</f>
        <v>0</v>
      </c>
      <c r="BL337">
        <f t="shared" si="197"/>
        <v>8</v>
      </c>
      <c r="BM337">
        <f t="shared" si="202"/>
        <v>3</v>
      </c>
      <c r="BN337" s="5">
        <f>Indata!$B$7</f>
        <v>0</v>
      </c>
    </row>
    <row r="338" spans="4:66" x14ac:dyDescent="0.2">
      <c r="D338" s="4">
        <f t="shared" si="203"/>
        <v>46629</v>
      </c>
      <c r="E338" s="62">
        <f t="shared" si="198"/>
        <v>0</v>
      </c>
      <c r="F338">
        <f>24+SUMIFS(Listor!$C$22:$C$23,Listor!$B$22:$B$23,Uttag!D338)</f>
        <v>24</v>
      </c>
      <c r="G338" s="5">
        <f t="shared" si="199"/>
        <v>0</v>
      </c>
      <c r="I338" s="206">
        <f>Förbrukning!H337</f>
        <v>0</v>
      </c>
      <c r="J338" s="93"/>
      <c r="K338" s="132"/>
      <c r="L338" s="133"/>
      <c r="N338" s="5">
        <f t="shared" si="171"/>
        <v>0</v>
      </c>
      <c r="P338" s="5">
        <f>I338*SUMIFS(Priser!$L$3:$L$14,Priser!$A$3:$A$14,BL338)</f>
        <v>0</v>
      </c>
      <c r="Q338" s="5">
        <f t="shared" si="172"/>
        <v>0</v>
      </c>
      <c r="R338" s="5"/>
      <c r="U338" s="5">
        <f t="shared" si="173"/>
        <v>0</v>
      </c>
      <c r="V338" s="5">
        <f t="shared" si="170"/>
        <v>0</v>
      </c>
      <c r="W338" s="5">
        <f t="shared" si="174"/>
        <v>0</v>
      </c>
      <c r="X338" s="5">
        <f t="shared" si="200"/>
        <v>0</v>
      </c>
      <c r="Y338" s="5">
        <f>IF(X338&gt;=Priser!$N$6,Priser!$O$6,IF(X338&gt;=Priser!$N$5,Priser!$O$5,IF(X338&gt;=Priser!$N$4,Priser!$O$4,Priser!$O$3)))</f>
        <v>0</v>
      </c>
      <c r="Z338" s="5">
        <f>Y338*SUMIFS(Priser!$L$3:$L$14,Priser!$A$3:$A$14,$BL338)*V338</f>
        <v>0</v>
      </c>
      <c r="AA338" s="5">
        <f t="shared" si="201"/>
        <v>0</v>
      </c>
      <c r="AB338" s="5">
        <f>IF(AA338&gt;=Priser!$P$6,Priser!$Q$6,IF(AA338&gt;=Priser!$P$5,Priser!$Q$5,IF(AA338&gt;=Priser!$P$4,Priser!$Q$4,Priser!$Q$3)))</f>
        <v>0</v>
      </c>
      <c r="AC338" s="5">
        <f>AB338*SUMIFS(Priser!$L$3:$L$14,Priser!$A$3:$A$14,$BL338)*W338</f>
        <v>0</v>
      </c>
      <c r="AE338" s="5"/>
      <c r="AG338" s="5">
        <f t="shared" si="175"/>
        <v>0</v>
      </c>
      <c r="AH338" s="5">
        <f t="shared" si="176"/>
        <v>0</v>
      </c>
      <c r="AI338" s="5">
        <f t="shared" si="177"/>
        <v>0</v>
      </c>
      <c r="AJ338" s="5">
        <f t="shared" si="178"/>
        <v>0</v>
      </c>
      <c r="AK338" s="5">
        <f t="shared" si="179"/>
        <v>0</v>
      </c>
      <c r="AL338" s="5">
        <f t="shared" si="180"/>
        <v>0</v>
      </c>
      <c r="AM338" s="5">
        <f t="shared" si="181"/>
        <v>0</v>
      </c>
      <c r="AN338" s="5">
        <f t="shared" si="182"/>
        <v>0</v>
      </c>
      <c r="AO338" s="5">
        <f t="shared" si="183"/>
        <v>0</v>
      </c>
      <c r="AP338" s="5">
        <f t="shared" si="184"/>
        <v>0</v>
      </c>
      <c r="AQ338" s="5">
        <f t="shared" si="185"/>
        <v>0</v>
      </c>
      <c r="AR338" s="5">
        <f t="shared" si="186"/>
        <v>0</v>
      </c>
      <c r="AS338" s="5">
        <f t="shared" si="187"/>
        <v>0</v>
      </c>
      <c r="AT338" s="5">
        <f t="shared" si="188"/>
        <v>0</v>
      </c>
      <c r="AV338" s="5"/>
      <c r="AX338" s="5">
        <f t="shared" si="189"/>
        <v>0</v>
      </c>
      <c r="AY338" s="5">
        <f t="shared" si="190"/>
        <v>0</v>
      </c>
      <c r="AZ338" s="5">
        <f t="shared" si="191"/>
        <v>0</v>
      </c>
      <c r="BA338" s="5">
        <f t="shared" si="192"/>
        <v>0</v>
      </c>
      <c r="BB338" s="5">
        <f t="shared" si="193"/>
        <v>0</v>
      </c>
      <c r="BC338" s="5">
        <f t="shared" si="194"/>
        <v>0</v>
      </c>
      <c r="BD338" s="5">
        <f t="shared" si="195"/>
        <v>0</v>
      </c>
      <c r="BE338" s="5">
        <f t="shared" si="196"/>
        <v>0</v>
      </c>
      <c r="BF338" s="5"/>
      <c r="BI338">
        <f>IF(Förbrukning!F337="",Förbrukning!E337,0)/IF(Förbrukning!$B$3=Listor!$B$5,F338,1)</f>
        <v>0</v>
      </c>
      <c r="BJ338">
        <f>Förbrukning!F337/IF(Förbrukning!$B$3=Listor!$B$5,F338,1)</f>
        <v>0</v>
      </c>
      <c r="BL338">
        <f t="shared" si="197"/>
        <v>8</v>
      </c>
      <c r="BM338">
        <f t="shared" si="202"/>
        <v>3</v>
      </c>
      <c r="BN338" s="5">
        <f>Indata!$B$7</f>
        <v>0</v>
      </c>
    </row>
    <row r="339" spans="4:66" x14ac:dyDescent="0.2">
      <c r="D339" s="4">
        <f t="shared" si="203"/>
        <v>46630</v>
      </c>
      <c r="E339" s="62">
        <f t="shared" si="198"/>
        <v>0</v>
      </c>
      <c r="F339">
        <f>24+SUMIFS(Listor!$C$22:$C$23,Listor!$B$22:$B$23,Uttag!D339)</f>
        <v>24</v>
      </c>
      <c r="G339" s="5">
        <f t="shared" si="199"/>
        <v>0</v>
      </c>
      <c r="I339" s="206">
        <f>Förbrukning!H338</f>
        <v>0</v>
      </c>
      <c r="J339" s="93"/>
      <c r="K339" s="132"/>
      <c r="L339" s="133"/>
      <c r="N339" s="5">
        <f t="shared" si="171"/>
        <v>0</v>
      </c>
      <c r="P339" s="5">
        <f>I339*SUMIFS(Priser!$L$3:$L$14,Priser!$A$3:$A$14,BL339)</f>
        <v>0</v>
      </c>
      <c r="Q339" s="5">
        <f t="shared" si="172"/>
        <v>0</v>
      </c>
      <c r="R339" s="5"/>
      <c r="U339" s="5">
        <f t="shared" si="173"/>
        <v>0</v>
      </c>
      <c r="V339" s="5">
        <f t="shared" si="170"/>
        <v>0</v>
      </c>
      <c r="W339" s="5">
        <f t="shared" si="174"/>
        <v>0</v>
      </c>
      <c r="X339" s="5">
        <f t="shared" si="200"/>
        <v>0</v>
      </c>
      <c r="Y339" s="5">
        <f>IF(X339&gt;=Priser!$N$6,Priser!$O$6,IF(X339&gt;=Priser!$N$5,Priser!$O$5,IF(X339&gt;=Priser!$N$4,Priser!$O$4,Priser!$O$3)))</f>
        <v>0</v>
      </c>
      <c r="Z339" s="5">
        <f>Y339*SUMIFS(Priser!$L$3:$L$14,Priser!$A$3:$A$14,$BL339)*V339</f>
        <v>0</v>
      </c>
      <c r="AA339" s="5">
        <f t="shared" si="201"/>
        <v>0</v>
      </c>
      <c r="AB339" s="5">
        <f>IF(AA339&gt;=Priser!$P$6,Priser!$Q$6,IF(AA339&gt;=Priser!$P$5,Priser!$Q$5,IF(AA339&gt;=Priser!$P$4,Priser!$Q$4,Priser!$Q$3)))</f>
        <v>0</v>
      </c>
      <c r="AC339" s="5">
        <f>AB339*SUMIFS(Priser!$L$3:$L$14,Priser!$A$3:$A$14,$BL339)*W339</f>
        <v>0</v>
      </c>
      <c r="AE339" s="5"/>
      <c r="AG339" s="5">
        <f t="shared" si="175"/>
        <v>0</v>
      </c>
      <c r="AH339" s="5">
        <f t="shared" si="176"/>
        <v>0</v>
      </c>
      <c r="AI339" s="5">
        <f t="shared" si="177"/>
        <v>0</v>
      </c>
      <c r="AJ339" s="5">
        <f t="shared" si="178"/>
        <v>0</v>
      </c>
      <c r="AK339" s="5">
        <f t="shared" si="179"/>
        <v>0</v>
      </c>
      <c r="AL339" s="5">
        <f t="shared" si="180"/>
        <v>0</v>
      </c>
      <c r="AM339" s="5">
        <f t="shared" si="181"/>
        <v>0</v>
      </c>
      <c r="AN339" s="5">
        <f t="shared" si="182"/>
        <v>0</v>
      </c>
      <c r="AO339" s="5">
        <f t="shared" si="183"/>
        <v>0</v>
      </c>
      <c r="AP339" s="5">
        <f t="shared" si="184"/>
        <v>0</v>
      </c>
      <c r="AQ339" s="5">
        <f t="shared" si="185"/>
        <v>0</v>
      </c>
      <c r="AR339" s="5">
        <f t="shared" si="186"/>
        <v>0</v>
      </c>
      <c r="AS339" s="5">
        <f t="shared" si="187"/>
        <v>0</v>
      </c>
      <c r="AT339" s="5">
        <f t="shared" si="188"/>
        <v>0</v>
      </c>
      <c r="AV339" s="5"/>
      <c r="AX339" s="5">
        <f t="shared" si="189"/>
        <v>0</v>
      </c>
      <c r="AY339" s="5">
        <f t="shared" si="190"/>
        <v>0</v>
      </c>
      <c r="AZ339" s="5">
        <f t="shared" si="191"/>
        <v>0</v>
      </c>
      <c r="BA339" s="5">
        <f t="shared" si="192"/>
        <v>0</v>
      </c>
      <c r="BB339" s="5">
        <f t="shared" si="193"/>
        <v>0</v>
      </c>
      <c r="BC339" s="5">
        <f t="shared" si="194"/>
        <v>0</v>
      </c>
      <c r="BD339" s="5">
        <f t="shared" si="195"/>
        <v>0</v>
      </c>
      <c r="BE339" s="5">
        <f t="shared" si="196"/>
        <v>0</v>
      </c>
      <c r="BF339" s="5"/>
      <c r="BI339">
        <f>IF(Förbrukning!F338="",Förbrukning!E338,0)/IF(Förbrukning!$B$3=Listor!$B$5,F339,1)</f>
        <v>0</v>
      </c>
      <c r="BJ339">
        <f>Förbrukning!F338/IF(Förbrukning!$B$3=Listor!$B$5,F339,1)</f>
        <v>0</v>
      </c>
      <c r="BL339">
        <f t="shared" si="197"/>
        <v>8</v>
      </c>
      <c r="BM339">
        <f t="shared" si="202"/>
        <v>3</v>
      </c>
      <c r="BN339" s="5">
        <f>Indata!$B$7</f>
        <v>0</v>
      </c>
    </row>
    <row r="340" spans="4:66" x14ac:dyDescent="0.2">
      <c r="D340" s="4">
        <f t="shared" si="203"/>
        <v>46631</v>
      </c>
      <c r="E340" s="62">
        <f t="shared" si="198"/>
        <v>0</v>
      </c>
      <c r="F340">
        <f>24+SUMIFS(Listor!$C$22:$C$23,Listor!$B$22:$B$23,Uttag!D340)</f>
        <v>24</v>
      </c>
      <c r="G340" s="5">
        <f t="shared" si="199"/>
        <v>0</v>
      </c>
      <c r="I340" s="206">
        <f>Förbrukning!H339</f>
        <v>0</v>
      </c>
      <c r="J340" s="93"/>
      <c r="K340" s="132"/>
      <c r="L340" s="133"/>
      <c r="N340" s="5">
        <f t="shared" si="171"/>
        <v>0</v>
      </c>
      <c r="P340" s="5">
        <f>I340*SUMIFS(Priser!$L$3:$L$14,Priser!$A$3:$A$14,BL340)</f>
        <v>0</v>
      </c>
      <c r="Q340" s="5">
        <f t="shared" si="172"/>
        <v>0</v>
      </c>
      <c r="R340" s="5"/>
      <c r="U340" s="5">
        <f t="shared" si="173"/>
        <v>0</v>
      </c>
      <c r="V340" s="5">
        <f t="shared" si="170"/>
        <v>0</v>
      </c>
      <c r="W340" s="5">
        <f t="shared" si="174"/>
        <v>0</v>
      </c>
      <c r="X340" s="5">
        <f t="shared" si="200"/>
        <v>0</v>
      </c>
      <c r="Y340" s="5">
        <f>IF(X340&gt;=Priser!$N$6,Priser!$O$6,IF(X340&gt;=Priser!$N$5,Priser!$O$5,IF(X340&gt;=Priser!$N$4,Priser!$O$4,Priser!$O$3)))</f>
        <v>0</v>
      </c>
      <c r="Z340" s="5">
        <f>Y340*SUMIFS(Priser!$L$3:$L$14,Priser!$A$3:$A$14,$BL340)*V340</f>
        <v>0</v>
      </c>
      <c r="AA340" s="5">
        <f t="shared" si="201"/>
        <v>0</v>
      </c>
      <c r="AB340" s="5">
        <f>IF(AA340&gt;=Priser!$P$6,Priser!$Q$6,IF(AA340&gt;=Priser!$P$5,Priser!$Q$5,IF(AA340&gt;=Priser!$P$4,Priser!$Q$4,Priser!$Q$3)))</f>
        <v>0</v>
      </c>
      <c r="AC340" s="5">
        <f>AB340*SUMIFS(Priser!$L$3:$L$14,Priser!$A$3:$A$14,$BL340)*W340</f>
        <v>0</v>
      </c>
      <c r="AE340" s="5"/>
      <c r="AG340" s="5">
        <f t="shared" si="175"/>
        <v>0</v>
      </c>
      <c r="AH340" s="5">
        <f t="shared" si="176"/>
        <v>0</v>
      </c>
      <c r="AI340" s="5">
        <f t="shared" si="177"/>
        <v>0</v>
      </c>
      <c r="AJ340" s="5">
        <f t="shared" si="178"/>
        <v>0</v>
      </c>
      <c r="AK340" s="5">
        <f t="shared" si="179"/>
        <v>0</v>
      </c>
      <c r="AL340" s="5">
        <f t="shared" si="180"/>
        <v>0</v>
      </c>
      <c r="AM340" s="5">
        <f t="shared" si="181"/>
        <v>0</v>
      </c>
      <c r="AN340" s="5">
        <f t="shared" si="182"/>
        <v>0</v>
      </c>
      <c r="AO340" s="5">
        <f t="shared" si="183"/>
        <v>0</v>
      </c>
      <c r="AP340" s="5">
        <f t="shared" si="184"/>
        <v>0</v>
      </c>
      <c r="AQ340" s="5">
        <f t="shared" si="185"/>
        <v>0</v>
      </c>
      <c r="AR340" s="5">
        <f t="shared" si="186"/>
        <v>0</v>
      </c>
      <c r="AS340" s="5">
        <f t="shared" si="187"/>
        <v>0</v>
      </c>
      <c r="AT340" s="5">
        <f t="shared" si="188"/>
        <v>0</v>
      </c>
      <c r="AV340" s="5"/>
      <c r="AX340" s="5">
        <f t="shared" si="189"/>
        <v>0</v>
      </c>
      <c r="AY340" s="5">
        <f t="shared" si="190"/>
        <v>0</v>
      </c>
      <c r="AZ340" s="5">
        <f t="shared" si="191"/>
        <v>0</v>
      </c>
      <c r="BA340" s="5">
        <f t="shared" si="192"/>
        <v>0</v>
      </c>
      <c r="BB340" s="5">
        <f t="shared" si="193"/>
        <v>0</v>
      </c>
      <c r="BC340" s="5">
        <f t="shared" si="194"/>
        <v>0</v>
      </c>
      <c r="BD340" s="5">
        <f t="shared" si="195"/>
        <v>0</v>
      </c>
      <c r="BE340" s="5">
        <f t="shared" si="196"/>
        <v>0</v>
      </c>
      <c r="BF340" s="5"/>
      <c r="BI340">
        <f>IF(Förbrukning!F339="",Förbrukning!E339,0)/IF(Förbrukning!$B$3=Listor!$B$5,F340,1)</f>
        <v>0</v>
      </c>
      <c r="BJ340">
        <f>Förbrukning!F339/IF(Förbrukning!$B$3=Listor!$B$5,F340,1)</f>
        <v>0</v>
      </c>
      <c r="BL340">
        <f t="shared" si="197"/>
        <v>9</v>
      </c>
      <c r="BM340">
        <f t="shared" si="202"/>
        <v>3</v>
      </c>
      <c r="BN340" s="5">
        <f>Indata!$B$7</f>
        <v>0</v>
      </c>
    </row>
    <row r="341" spans="4:66" x14ac:dyDescent="0.2">
      <c r="D341" s="4">
        <f t="shared" si="203"/>
        <v>46632</v>
      </c>
      <c r="E341" s="62">
        <f t="shared" si="198"/>
        <v>0</v>
      </c>
      <c r="F341">
        <f>24+SUMIFS(Listor!$C$22:$C$23,Listor!$B$22:$B$23,Uttag!D341)</f>
        <v>24</v>
      </c>
      <c r="G341" s="5">
        <f t="shared" si="199"/>
        <v>0</v>
      </c>
      <c r="I341" s="206">
        <f>Förbrukning!H340</f>
        <v>0</v>
      </c>
      <c r="J341" s="93"/>
      <c r="K341" s="132"/>
      <c r="L341" s="133"/>
      <c r="N341" s="5">
        <f t="shared" si="171"/>
        <v>0</v>
      </c>
      <c r="P341" s="5">
        <f>I341*SUMIFS(Priser!$L$3:$L$14,Priser!$A$3:$A$14,BL341)</f>
        <v>0</v>
      </c>
      <c r="Q341" s="5">
        <f t="shared" si="172"/>
        <v>0</v>
      </c>
      <c r="R341" s="5"/>
      <c r="U341" s="5">
        <f t="shared" si="173"/>
        <v>0</v>
      </c>
      <c r="V341" s="5">
        <f t="shared" si="170"/>
        <v>0</v>
      </c>
      <c r="W341" s="5">
        <f t="shared" si="174"/>
        <v>0</v>
      </c>
      <c r="X341" s="5">
        <f t="shared" si="200"/>
        <v>0</v>
      </c>
      <c r="Y341" s="5">
        <f>IF(X341&gt;=Priser!$N$6,Priser!$O$6,IF(X341&gt;=Priser!$N$5,Priser!$O$5,IF(X341&gt;=Priser!$N$4,Priser!$O$4,Priser!$O$3)))</f>
        <v>0</v>
      </c>
      <c r="Z341" s="5">
        <f>Y341*SUMIFS(Priser!$L$3:$L$14,Priser!$A$3:$A$14,$BL341)*V341</f>
        <v>0</v>
      </c>
      <c r="AA341" s="5">
        <f t="shared" si="201"/>
        <v>0</v>
      </c>
      <c r="AB341" s="5">
        <f>IF(AA341&gt;=Priser!$P$6,Priser!$Q$6,IF(AA341&gt;=Priser!$P$5,Priser!$Q$5,IF(AA341&gt;=Priser!$P$4,Priser!$Q$4,Priser!$Q$3)))</f>
        <v>0</v>
      </c>
      <c r="AC341" s="5">
        <f>AB341*SUMIFS(Priser!$L$3:$L$14,Priser!$A$3:$A$14,$BL341)*W341</f>
        <v>0</v>
      </c>
      <c r="AE341" s="5"/>
      <c r="AG341" s="5">
        <f t="shared" si="175"/>
        <v>0</v>
      </c>
      <c r="AH341" s="5">
        <f t="shared" si="176"/>
        <v>0</v>
      </c>
      <c r="AI341" s="5">
        <f t="shared" si="177"/>
        <v>0</v>
      </c>
      <c r="AJ341" s="5">
        <f t="shared" si="178"/>
        <v>0</v>
      </c>
      <c r="AK341" s="5">
        <f t="shared" si="179"/>
        <v>0</v>
      </c>
      <c r="AL341" s="5">
        <f t="shared" si="180"/>
        <v>0</v>
      </c>
      <c r="AM341" s="5">
        <f t="shared" si="181"/>
        <v>0</v>
      </c>
      <c r="AN341" s="5">
        <f t="shared" si="182"/>
        <v>0</v>
      </c>
      <c r="AO341" s="5">
        <f t="shared" si="183"/>
        <v>0</v>
      </c>
      <c r="AP341" s="5">
        <f t="shared" si="184"/>
        <v>0</v>
      </c>
      <c r="AQ341" s="5">
        <f t="shared" si="185"/>
        <v>0</v>
      </c>
      <c r="AR341" s="5">
        <f t="shared" si="186"/>
        <v>0</v>
      </c>
      <c r="AS341" s="5">
        <f t="shared" si="187"/>
        <v>0</v>
      </c>
      <c r="AT341" s="5">
        <f t="shared" si="188"/>
        <v>0</v>
      </c>
      <c r="AV341" s="5"/>
      <c r="AX341" s="5">
        <f t="shared" si="189"/>
        <v>0</v>
      </c>
      <c r="AY341" s="5">
        <f t="shared" si="190"/>
        <v>0</v>
      </c>
      <c r="AZ341" s="5">
        <f t="shared" si="191"/>
        <v>0</v>
      </c>
      <c r="BA341" s="5">
        <f t="shared" si="192"/>
        <v>0</v>
      </c>
      <c r="BB341" s="5">
        <f t="shared" si="193"/>
        <v>0</v>
      </c>
      <c r="BC341" s="5">
        <f t="shared" si="194"/>
        <v>0</v>
      </c>
      <c r="BD341" s="5">
        <f t="shared" si="195"/>
        <v>0</v>
      </c>
      <c r="BE341" s="5">
        <f t="shared" si="196"/>
        <v>0</v>
      </c>
      <c r="BF341" s="5"/>
      <c r="BI341">
        <f>IF(Förbrukning!F340="",Förbrukning!E340,0)/IF(Förbrukning!$B$3=Listor!$B$5,F341,1)</f>
        <v>0</v>
      </c>
      <c r="BJ341">
        <f>Förbrukning!F340/IF(Förbrukning!$B$3=Listor!$B$5,F341,1)</f>
        <v>0</v>
      </c>
      <c r="BL341">
        <f t="shared" si="197"/>
        <v>9</v>
      </c>
      <c r="BM341">
        <f t="shared" si="202"/>
        <v>3</v>
      </c>
      <c r="BN341" s="5">
        <f>Indata!$B$7</f>
        <v>0</v>
      </c>
    </row>
    <row r="342" spans="4:66" x14ac:dyDescent="0.2">
      <c r="D342" s="4">
        <f t="shared" si="203"/>
        <v>46633</v>
      </c>
      <c r="E342" s="62">
        <f t="shared" si="198"/>
        <v>0</v>
      </c>
      <c r="F342">
        <f>24+SUMIFS(Listor!$C$22:$C$23,Listor!$B$22:$B$23,Uttag!D342)</f>
        <v>24</v>
      </c>
      <c r="G342" s="5">
        <f t="shared" si="199"/>
        <v>0</v>
      </c>
      <c r="I342" s="206">
        <f>Förbrukning!H341</f>
        <v>0</v>
      </c>
      <c r="J342" s="93"/>
      <c r="K342" s="132"/>
      <c r="L342" s="133"/>
      <c r="N342" s="5">
        <f t="shared" si="171"/>
        <v>0</v>
      </c>
      <c r="P342" s="5">
        <f>I342*SUMIFS(Priser!$L$3:$L$14,Priser!$A$3:$A$14,BL342)</f>
        <v>0</v>
      </c>
      <c r="Q342" s="5">
        <f t="shared" si="172"/>
        <v>0</v>
      </c>
      <c r="R342" s="5"/>
      <c r="U342" s="5">
        <f t="shared" si="173"/>
        <v>0</v>
      </c>
      <c r="V342" s="5">
        <f t="shared" si="170"/>
        <v>0</v>
      </c>
      <c r="W342" s="5">
        <f t="shared" si="174"/>
        <v>0</v>
      </c>
      <c r="X342" s="5">
        <f t="shared" si="200"/>
        <v>0</v>
      </c>
      <c r="Y342" s="5">
        <f>IF(X342&gt;=Priser!$N$6,Priser!$O$6,IF(X342&gt;=Priser!$N$5,Priser!$O$5,IF(X342&gt;=Priser!$N$4,Priser!$O$4,Priser!$O$3)))</f>
        <v>0</v>
      </c>
      <c r="Z342" s="5">
        <f>Y342*SUMIFS(Priser!$L$3:$L$14,Priser!$A$3:$A$14,$BL342)*V342</f>
        <v>0</v>
      </c>
      <c r="AA342" s="5">
        <f t="shared" si="201"/>
        <v>0</v>
      </c>
      <c r="AB342" s="5">
        <f>IF(AA342&gt;=Priser!$P$6,Priser!$Q$6,IF(AA342&gt;=Priser!$P$5,Priser!$Q$5,IF(AA342&gt;=Priser!$P$4,Priser!$Q$4,Priser!$Q$3)))</f>
        <v>0</v>
      </c>
      <c r="AC342" s="5">
        <f>AB342*SUMIFS(Priser!$L$3:$L$14,Priser!$A$3:$A$14,$BL342)*W342</f>
        <v>0</v>
      </c>
      <c r="AE342" s="5"/>
      <c r="AG342" s="5">
        <f t="shared" si="175"/>
        <v>0</v>
      </c>
      <c r="AH342" s="5">
        <f t="shared" si="176"/>
        <v>0</v>
      </c>
      <c r="AI342" s="5">
        <f t="shared" si="177"/>
        <v>0</v>
      </c>
      <c r="AJ342" s="5">
        <f t="shared" si="178"/>
        <v>0</v>
      </c>
      <c r="AK342" s="5">
        <f t="shared" si="179"/>
        <v>0</v>
      </c>
      <c r="AL342" s="5">
        <f t="shared" si="180"/>
        <v>0</v>
      </c>
      <c r="AM342" s="5">
        <f t="shared" si="181"/>
        <v>0</v>
      </c>
      <c r="AN342" s="5">
        <f t="shared" si="182"/>
        <v>0</v>
      </c>
      <c r="AO342" s="5">
        <f t="shared" si="183"/>
        <v>0</v>
      </c>
      <c r="AP342" s="5">
        <f t="shared" si="184"/>
        <v>0</v>
      </c>
      <c r="AQ342" s="5">
        <f t="shared" si="185"/>
        <v>0</v>
      </c>
      <c r="AR342" s="5">
        <f t="shared" si="186"/>
        <v>0</v>
      </c>
      <c r="AS342" s="5">
        <f t="shared" si="187"/>
        <v>0</v>
      </c>
      <c r="AT342" s="5">
        <f t="shared" si="188"/>
        <v>0</v>
      </c>
      <c r="AV342" s="5"/>
      <c r="AX342" s="5">
        <f t="shared" si="189"/>
        <v>0</v>
      </c>
      <c r="AY342" s="5">
        <f t="shared" si="190"/>
        <v>0</v>
      </c>
      <c r="AZ342" s="5">
        <f t="shared" si="191"/>
        <v>0</v>
      </c>
      <c r="BA342" s="5">
        <f t="shared" si="192"/>
        <v>0</v>
      </c>
      <c r="BB342" s="5">
        <f t="shared" si="193"/>
        <v>0</v>
      </c>
      <c r="BC342" s="5">
        <f t="shared" si="194"/>
        <v>0</v>
      </c>
      <c r="BD342" s="5">
        <f t="shared" si="195"/>
        <v>0</v>
      </c>
      <c r="BE342" s="5">
        <f t="shared" si="196"/>
        <v>0</v>
      </c>
      <c r="BF342" s="5"/>
      <c r="BI342">
        <f>IF(Förbrukning!F341="",Förbrukning!E341,0)/IF(Förbrukning!$B$3=Listor!$B$5,F342,1)</f>
        <v>0</v>
      </c>
      <c r="BJ342">
        <f>Förbrukning!F341/IF(Förbrukning!$B$3=Listor!$B$5,F342,1)</f>
        <v>0</v>
      </c>
      <c r="BL342">
        <f t="shared" si="197"/>
        <v>9</v>
      </c>
      <c r="BM342">
        <f t="shared" si="202"/>
        <v>3</v>
      </c>
      <c r="BN342" s="5">
        <f>Indata!$B$7</f>
        <v>0</v>
      </c>
    </row>
    <row r="343" spans="4:66" x14ac:dyDescent="0.2">
      <c r="D343" s="4">
        <f t="shared" si="203"/>
        <v>46634</v>
      </c>
      <c r="E343" s="62">
        <f t="shared" si="198"/>
        <v>0</v>
      </c>
      <c r="F343">
        <f>24+SUMIFS(Listor!$C$22:$C$23,Listor!$B$22:$B$23,Uttag!D343)</f>
        <v>24</v>
      </c>
      <c r="G343" s="5">
        <f t="shared" si="199"/>
        <v>0</v>
      </c>
      <c r="I343" s="206">
        <f>Förbrukning!H342</f>
        <v>0</v>
      </c>
      <c r="J343" s="93"/>
      <c r="K343" s="132"/>
      <c r="L343" s="133"/>
      <c r="N343" s="5">
        <f t="shared" si="171"/>
        <v>0</v>
      </c>
      <c r="P343" s="5">
        <f>I343*SUMIFS(Priser!$L$3:$L$14,Priser!$A$3:$A$14,BL343)</f>
        <v>0</v>
      </c>
      <c r="Q343" s="5">
        <f t="shared" si="172"/>
        <v>0</v>
      </c>
      <c r="R343" s="5"/>
      <c r="U343" s="5">
        <f t="shared" si="173"/>
        <v>0</v>
      </c>
      <c r="V343" s="5">
        <f t="shared" si="170"/>
        <v>0</v>
      </c>
      <c r="W343" s="5">
        <f t="shared" si="174"/>
        <v>0</v>
      </c>
      <c r="X343" s="5">
        <f t="shared" si="200"/>
        <v>0</v>
      </c>
      <c r="Y343" s="5">
        <f>IF(X343&gt;=Priser!$N$6,Priser!$O$6,IF(X343&gt;=Priser!$N$5,Priser!$O$5,IF(X343&gt;=Priser!$N$4,Priser!$O$4,Priser!$O$3)))</f>
        <v>0</v>
      </c>
      <c r="Z343" s="5">
        <f>Y343*SUMIFS(Priser!$L$3:$L$14,Priser!$A$3:$A$14,$BL343)*V343</f>
        <v>0</v>
      </c>
      <c r="AA343" s="5">
        <f t="shared" si="201"/>
        <v>0</v>
      </c>
      <c r="AB343" s="5">
        <f>IF(AA343&gt;=Priser!$P$6,Priser!$Q$6,IF(AA343&gt;=Priser!$P$5,Priser!$Q$5,IF(AA343&gt;=Priser!$P$4,Priser!$Q$4,Priser!$Q$3)))</f>
        <v>0</v>
      </c>
      <c r="AC343" s="5">
        <f>AB343*SUMIFS(Priser!$L$3:$L$14,Priser!$A$3:$A$14,$BL343)*W343</f>
        <v>0</v>
      </c>
      <c r="AE343" s="5"/>
      <c r="AG343" s="5">
        <f t="shared" si="175"/>
        <v>0</v>
      </c>
      <c r="AH343" s="5">
        <f t="shared" si="176"/>
        <v>0</v>
      </c>
      <c r="AI343" s="5">
        <f t="shared" si="177"/>
        <v>0</v>
      </c>
      <c r="AJ343" s="5">
        <f t="shared" si="178"/>
        <v>0</v>
      </c>
      <c r="AK343" s="5">
        <f t="shared" si="179"/>
        <v>0</v>
      </c>
      <c r="AL343" s="5">
        <f t="shared" si="180"/>
        <v>0</v>
      </c>
      <c r="AM343" s="5">
        <f t="shared" si="181"/>
        <v>0</v>
      </c>
      <c r="AN343" s="5">
        <f t="shared" si="182"/>
        <v>0</v>
      </c>
      <c r="AO343" s="5">
        <f t="shared" si="183"/>
        <v>0</v>
      </c>
      <c r="AP343" s="5">
        <f t="shared" si="184"/>
        <v>0</v>
      </c>
      <c r="AQ343" s="5">
        <f t="shared" si="185"/>
        <v>0</v>
      </c>
      <c r="AR343" s="5">
        <f t="shared" si="186"/>
        <v>0</v>
      </c>
      <c r="AS343" s="5">
        <f t="shared" si="187"/>
        <v>0</v>
      </c>
      <c r="AT343" s="5">
        <f t="shared" si="188"/>
        <v>0</v>
      </c>
      <c r="AV343" s="5"/>
      <c r="AX343" s="5">
        <f t="shared" si="189"/>
        <v>0</v>
      </c>
      <c r="AY343" s="5">
        <f t="shared" si="190"/>
        <v>0</v>
      </c>
      <c r="AZ343" s="5">
        <f t="shared" si="191"/>
        <v>0</v>
      </c>
      <c r="BA343" s="5">
        <f t="shared" si="192"/>
        <v>0</v>
      </c>
      <c r="BB343" s="5">
        <f t="shared" si="193"/>
        <v>0</v>
      </c>
      <c r="BC343" s="5">
        <f t="shared" si="194"/>
        <v>0</v>
      </c>
      <c r="BD343" s="5">
        <f t="shared" si="195"/>
        <v>0</v>
      </c>
      <c r="BE343" s="5">
        <f t="shared" si="196"/>
        <v>0</v>
      </c>
      <c r="BF343" s="5"/>
      <c r="BI343">
        <f>IF(Förbrukning!F342="",Förbrukning!E342,0)/IF(Förbrukning!$B$3=Listor!$B$5,F343,1)</f>
        <v>0</v>
      </c>
      <c r="BJ343">
        <f>Förbrukning!F342/IF(Förbrukning!$B$3=Listor!$B$5,F343,1)</f>
        <v>0</v>
      </c>
      <c r="BL343">
        <f t="shared" si="197"/>
        <v>9</v>
      </c>
      <c r="BM343">
        <f t="shared" si="202"/>
        <v>3</v>
      </c>
      <c r="BN343" s="5">
        <f>Indata!$B$7</f>
        <v>0</v>
      </c>
    </row>
    <row r="344" spans="4:66" x14ac:dyDescent="0.2">
      <c r="D344" s="4">
        <f t="shared" si="203"/>
        <v>46635</v>
      </c>
      <c r="E344" s="62">
        <f t="shared" si="198"/>
        <v>0</v>
      </c>
      <c r="F344">
        <f>24+SUMIFS(Listor!$C$22:$C$23,Listor!$B$22:$B$23,Uttag!D344)</f>
        <v>24</v>
      </c>
      <c r="G344" s="5">
        <f t="shared" si="199"/>
        <v>0</v>
      </c>
      <c r="I344" s="206">
        <f>Förbrukning!H343</f>
        <v>0</v>
      </c>
      <c r="J344" s="93"/>
      <c r="K344" s="132"/>
      <c r="L344" s="133"/>
      <c r="N344" s="5">
        <f t="shared" si="171"/>
        <v>0</v>
      </c>
      <c r="P344" s="5">
        <f>I344*SUMIFS(Priser!$L$3:$L$14,Priser!$A$3:$A$14,BL344)</f>
        <v>0</v>
      </c>
      <c r="Q344" s="5">
        <f t="shared" si="172"/>
        <v>0</v>
      </c>
      <c r="R344" s="5"/>
      <c r="U344" s="5">
        <f t="shared" si="173"/>
        <v>0</v>
      </c>
      <c r="V344" s="5">
        <f t="shared" si="170"/>
        <v>0</v>
      </c>
      <c r="W344" s="5">
        <f t="shared" si="174"/>
        <v>0</v>
      </c>
      <c r="X344" s="5">
        <f t="shared" si="200"/>
        <v>0</v>
      </c>
      <c r="Y344" s="5">
        <f>IF(X344&gt;=Priser!$N$6,Priser!$O$6,IF(X344&gt;=Priser!$N$5,Priser!$O$5,IF(X344&gt;=Priser!$N$4,Priser!$O$4,Priser!$O$3)))</f>
        <v>0</v>
      </c>
      <c r="Z344" s="5">
        <f>Y344*SUMIFS(Priser!$L$3:$L$14,Priser!$A$3:$A$14,$BL344)*V344</f>
        <v>0</v>
      </c>
      <c r="AA344" s="5">
        <f t="shared" si="201"/>
        <v>0</v>
      </c>
      <c r="AB344" s="5">
        <f>IF(AA344&gt;=Priser!$P$6,Priser!$Q$6,IF(AA344&gt;=Priser!$P$5,Priser!$Q$5,IF(AA344&gt;=Priser!$P$4,Priser!$Q$4,Priser!$Q$3)))</f>
        <v>0</v>
      </c>
      <c r="AC344" s="5">
        <f>AB344*SUMIFS(Priser!$L$3:$L$14,Priser!$A$3:$A$14,$BL344)*W344</f>
        <v>0</v>
      </c>
      <c r="AE344" s="5"/>
      <c r="AG344" s="5">
        <f t="shared" si="175"/>
        <v>0</v>
      </c>
      <c r="AH344" s="5">
        <f t="shared" si="176"/>
        <v>0</v>
      </c>
      <c r="AI344" s="5">
        <f t="shared" si="177"/>
        <v>0</v>
      </c>
      <c r="AJ344" s="5">
        <f t="shared" si="178"/>
        <v>0</v>
      </c>
      <c r="AK344" s="5">
        <f t="shared" si="179"/>
        <v>0</v>
      </c>
      <c r="AL344" s="5">
        <f t="shared" si="180"/>
        <v>0</v>
      </c>
      <c r="AM344" s="5">
        <f t="shared" si="181"/>
        <v>0</v>
      </c>
      <c r="AN344" s="5">
        <f t="shared" si="182"/>
        <v>0</v>
      </c>
      <c r="AO344" s="5">
        <f t="shared" si="183"/>
        <v>0</v>
      </c>
      <c r="AP344" s="5">
        <f t="shared" si="184"/>
        <v>0</v>
      </c>
      <c r="AQ344" s="5">
        <f t="shared" si="185"/>
        <v>0</v>
      </c>
      <c r="AR344" s="5">
        <f t="shared" si="186"/>
        <v>0</v>
      </c>
      <c r="AS344" s="5">
        <f t="shared" si="187"/>
        <v>0</v>
      </c>
      <c r="AT344" s="5">
        <f t="shared" si="188"/>
        <v>0</v>
      </c>
      <c r="AV344" s="5"/>
      <c r="AX344" s="5">
        <f t="shared" si="189"/>
        <v>0</v>
      </c>
      <c r="AY344" s="5">
        <f t="shared" si="190"/>
        <v>0</v>
      </c>
      <c r="AZ344" s="5">
        <f t="shared" si="191"/>
        <v>0</v>
      </c>
      <c r="BA344" s="5">
        <f t="shared" si="192"/>
        <v>0</v>
      </c>
      <c r="BB344" s="5">
        <f t="shared" si="193"/>
        <v>0</v>
      </c>
      <c r="BC344" s="5">
        <f t="shared" si="194"/>
        <v>0</v>
      </c>
      <c r="BD344" s="5">
        <f t="shared" si="195"/>
        <v>0</v>
      </c>
      <c r="BE344" s="5">
        <f t="shared" si="196"/>
        <v>0</v>
      </c>
      <c r="BF344" s="5"/>
      <c r="BI344">
        <f>IF(Förbrukning!F343="",Förbrukning!E343,0)/IF(Förbrukning!$B$3=Listor!$B$5,F344,1)</f>
        <v>0</v>
      </c>
      <c r="BJ344">
        <f>Förbrukning!F343/IF(Förbrukning!$B$3=Listor!$B$5,F344,1)</f>
        <v>0</v>
      </c>
      <c r="BL344">
        <f t="shared" si="197"/>
        <v>9</v>
      </c>
      <c r="BM344">
        <f t="shared" si="202"/>
        <v>3</v>
      </c>
      <c r="BN344" s="5">
        <f>Indata!$B$7</f>
        <v>0</v>
      </c>
    </row>
    <row r="345" spans="4:66" x14ac:dyDescent="0.2">
      <c r="D345" s="4">
        <f t="shared" si="203"/>
        <v>46636</v>
      </c>
      <c r="E345" s="62">
        <f t="shared" si="198"/>
        <v>0</v>
      </c>
      <c r="F345">
        <f>24+SUMIFS(Listor!$C$22:$C$23,Listor!$B$22:$B$23,Uttag!D345)</f>
        <v>24</v>
      </c>
      <c r="G345" s="5">
        <f t="shared" si="199"/>
        <v>0</v>
      </c>
      <c r="I345" s="206">
        <f>Förbrukning!H344</f>
        <v>0</v>
      </c>
      <c r="J345" s="93"/>
      <c r="K345" s="132"/>
      <c r="L345" s="133"/>
      <c r="N345" s="5">
        <f t="shared" si="171"/>
        <v>0</v>
      </c>
      <c r="P345" s="5">
        <f>I345*SUMIFS(Priser!$L$3:$L$14,Priser!$A$3:$A$14,BL345)</f>
        <v>0</v>
      </c>
      <c r="Q345" s="5">
        <f t="shared" si="172"/>
        <v>0</v>
      </c>
      <c r="R345" s="5"/>
      <c r="U345" s="5">
        <f t="shared" si="173"/>
        <v>0</v>
      </c>
      <c r="V345" s="5">
        <f t="shared" ref="V345:V369" si="204">U345-W345</f>
        <v>0</v>
      </c>
      <c r="W345" s="5">
        <f t="shared" si="174"/>
        <v>0</v>
      </c>
      <c r="X345" s="5">
        <f t="shared" si="200"/>
        <v>0</v>
      </c>
      <c r="Y345" s="5">
        <f>IF(X345&gt;=Priser!$N$6,Priser!$O$6,IF(X345&gt;=Priser!$N$5,Priser!$O$5,IF(X345&gt;=Priser!$N$4,Priser!$O$4,Priser!$O$3)))</f>
        <v>0</v>
      </c>
      <c r="Z345" s="5">
        <f>Y345*SUMIFS(Priser!$L$3:$L$14,Priser!$A$3:$A$14,$BL345)*V345</f>
        <v>0</v>
      </c>
      <c r="AA345" s="5">
        <f t="shared" si="201"/>
        <v>0</v>
      </c>
      <c r="AB345" s="5">
        <f>IF(AA345&gt;=Priser!$P$6,Priser!$Q$6,IF(AA345&gt;=Priser!$P$5,Priser!$Q$5,IF(AA345&gt;=Priser!$P$4,Priser!$Q$4,Priser!$Q$3)))</f>
        <v>0</v>
      </c>
      <c r="AC345" s="5">
        <f>AB345*SUMIFS(Priser!$L$3:$L$14,Priser!$A$3:$A$14,$BL345)*W345</f>
        <v>0</v>
      </c>
      <c r="AE345" s="5"/>
      <c r="AG345" s="5">
        <f t="shared" si="175"/>
        <v>0</v>
      </c>
      <c r="AH345" s="5">
        <f t="shared" si="176"/>
        <v>0</v>
      </c>
      <c r="AI345" s="5">
        <f t="shared" si="177"/>
        <v>0</v>
      </c>
      <c r="AJ345" s="5">
        <f t="shared" si="178"/>
        <v>0</v>
      </c>
      <c r="AK345" s="5">
        <f t="shared" si="179"/>
        <v>0</v>
      </c>
      <c r="AL345" s="5">
        <f t="shared" si="180"/>
        <v>0</v>
      </c>
      <c r="AM345" s="5">
        <f t="shared" si="181"/>
        <v>0</v>
      </c>
      <c r="AN345" s="5">
        <f t="shared" si="182"/>
        <v>0</v>
      </c>
      <c r="AO345" s="5">
        <f t="shared" si="183"/>
        <v>0</v>
      </c>
      <c r="AP345" s="5">
        <f t="shared" si="184"/>
        <v>0</v>
      </c>
      <c r="AQ345" s="5">
        <f t="shared" si="185"/>
        <v>0</v>
      </c>
      <c r="AR345" s="5">
        <f t="shared" si="186"/>
        <v>0</v>
      </c>
      <c r="AS345" s="5">
        <f t="shared" si="187"/>
        <v>0</v>
      </c>
      <c r="AT345" s="5">
        <f t="shared" si="188"/>
        <v>0</v>
      </c>
      <c r="AV345" s="5"/>
      <c r="AX345" s="5">
        <f t="shared" si="189"/>
        <v>0</v>
      </c>
      <c r="AY345" s="5">
        <f t="shared" si="190"/>
        <v>0</v>
      </c>
      <c r="AZ345" s="5">
        <f t="shared" si="191"/>
        <v>0</v>
      </c>
      <c r="BA345" s="5">
        <f t="shared" si="192"/>
        <v>0</v>
      </c>
      <c r="BB345" s="5">
        <f t="shared" si="193"/>
        <v>0</v>
      </c>
      <c r="BC345" s="5">
        <f t="shared" si="194"/>
        <v>0</v>
      </c>
      <c r="BD345" s="5">
        <f t="shared" si="195"/>
        <v>0</v>
      </c>
      <c r="BE345" s="5">
        <f t="shared" si="196"/>
        <v>0</v>
      </c>
      <c r="BF345" s="5"/>
      <c r="BI345">
        <f>IF(Förbrukning!F344="",Förbrukning!E344,0)/IF(Förbrukning!$B$3=Listor!$B$5,F345,1)</f>
        <v>0</v>
      </c>
      <c r="BJ345">
        <f>Förbrukning!F344/IF(Förbrukning!$B$3=Listor!$B$5,F345,1)</f>
        <v>0</v>
      </c>
      <c r="BL345">
        <f t="shared" si="197"/>
        <v>9</v>
      </c>
      <c r="BM345">
        <f t="shared" si="202"/>
        <v>3</v>
      </c>
      <c r="BN345" s="5">
        <f>Indata!$B$7</f>
        <v>0</v>
      </c>
    </row>
    <row r="346" spans="4:66" x14ac:dyDescent="0.2">
      <c r="D346" s="4">
        <f t="shared" si="203"/>
        <v>46637</v>
      </c>
      <c r="E346" s="62">
        <f t="shared" si="198"/>
        <v>0</v>
      </c>
      <c r="F346">
        <f>24+SUMIFS(Listor!$C$22:$C$23,Listor!$B$22:$B$23,Uttag!D346)</f>
        <v>24</v>
      </c>
      <c r="G346" s="5">
        <f t="shared" si="199"/>
        <v>0</v>
      </c>
      <c r="I346" s="206">
        <f>Förbrukning!H345</f>
        <v>0</v>
      </c>
      <c r="J346" s="93"/>
      <c r="K346" s="132"/>
      <c r="L346" s="133"/>
      <c r="N346" s="5">
        <f t="shared" si="171"/>
        <v>0</v>
      </c>
      <c r="P346" s="5">
        <f>I346*SUMIFS(Priser!$L$3:$L$14,Priser!$A$3:$A$14,BL346)</f>
        <v>0</v>
      </c>
      <c r="Q346" s="5">
        <f t="shared" si="172"/>
        <v>0</v>
      </c>
      <c r="R346" s="5"/>
      <c r="U346" s="5">
        <f t="shared" si="173"/>
        <v>0</v>
      </c>
      <c r="V346" s="5">
        <f t="shared" si="204"/>
        <v>0</v>
      </c>
      <c r="W346" s="5">
        <f t="shared" si="174"/>
        <v>0</v>
      </c>
      <c r="X346" s="5">
        <f t="shared" si="200"/>
        <v>0</v>
      </c>
      <c r="Y346" s="5">
        <f>IF(X346&gt;=Priser!$N$6,Priser!$O$6,IF(X346&gt;=Priser!$N$5,Priser!$O$5,IF(X346&gt;=Priser!$N$4,Priser!$O$4,Priser!$O$3)))</f>
        <v>0</v>
      </c>
      <c r="Z346" s="5">
        <f>Y346*SUMIFS(Priser!$L$3:$L$14,Priser!$A$3:$A$14,$BL346)*V346</f>
        <v>0</v>
      </c>
      <c r="AA346" s="5">
        <f t="shared" si="201"/>
        <v>0</v>
      </c>
      <c r="AB346" s="5">
        <f>IF(AA346&gt;=Priser!$P$6,Priser!$Q$6,IF(AA346&gt;=Priser!$P$5,Priser!$Q$5,IF(AA346&gt;=Priser!$P$4,Priser!$Q$4,Priser!$Q$3)))</f>
        <v>0</v>
      </c>
      <c r="AC346" s="5">
        <f>AB346*SUMIFS(Priser!$L$3:$L$14,Priser!$A$3:$A$14,$BL346)*W346</f>
        <v>0</v>
      </c>
      <c r="AE346" s="5"/>
      <c r="AG346" s="5">
        <f t="shared" si="175"/>
        <v>0</v>
      </c>
      <c r="AH346" s="5">
        <f t="shared" si="176"/>
        <v>0</v>
      </c>
      <c r="AI346" s="5">
        <f t="shared" si="177"/>
        <v>0</v>
      </c>
      <c r="AJ346" s="5">
        <f t="shared" si="178"/>
        <v>0</v>
      </c>
      <c r="AK346" s="5">
        <f t="shared" si="179"/>
        <v>0</v>
      </c>
      <c r="AL346" s="5">
        <f t="shared" si="180"/>
        <v>0</v>
      </c>
      <c r="AM346" s="5">
        <f t="shared" si="181"/>
        <v>0</v>
      </c>
      <c r="AN346" s="5">
        <f t="shared" si="182"/>
        <v>0</v>
      </c>
      <c r="AO346" s="5">
        <f t="shared" si="183"/>
        <v>0</v>
      </c>
      <c r="AP346" s="5">
        <f t="shared" si="184"/>
        <v>0</v>
      </c>
      <c r="AQ346" s="5">
        <f t="shared" si="185"/>
        <v>0</v>
      </c>
      <c r="AR346" s="5">
        <f t="shared" si="186"/>
        <v>0</v>
      </c>
      <c r="AS346" s="5">
        <f t="shared" si="187"/>
        <v>0</v>
      </c>
      <c r="AT346" s="5">
        <f t="shared" si="188"/>
        <v>0</v>
      </c>
      <c r="AV346" s="5"/>
      <c r="AX346" s="5">
        <f t="shared" si="189"/>
        <v>0</v>
      </c>
      <c r="AY346" s="5">
        <f t="shared" si="190"/>
        <v>0</v>
      </c>
      <c r="AZ346" s="5">
        <f t="shared" si="191"/>
        <v>0</v>
      </c>
      <c r="BA346" s="5">
        <f t="shared" si="192"/>
        <v>0</v>
      </c>
      <c r="BB346" s="5">
        <f t="shared" si="193"/>
        <v>0</v>
      </c>
      <c r="BC346" s="5">
        <f t="shared" si="194"/>
        <v>0</v>
      </c>
      <c r="BD346" s="5">
        <f t="shared" si="195"/>
        <v>0</v>
      </c>
      <c r="BE346" s="5">
        <f t="shared" si="196"/>
        <v>0</v>
      </c>
      <c r="BF346" s="5"/>
      <c r="BI346">
        <f>IF(Förbrukning!F345="",Förbrukning!E345,0)/IF(Förbrukning!$B$3=Listor!$B$5,F346,1)</f>
        <v>0</v>
      </c>
      <c r="BJ346">
        <f>Förbrukning!F345/IF(Förbrukning!$B$3=Listor!$B$5,F346,1)</f>
        <v>0</v>
      </c>
      <c r="BL346">
        <f t="shared" si="197"/>
        <v>9</v>
      </c>
      <c r="BM346">
        <f t="shared" si="202"/>
        <v>3</v>
      </c>
      <c r="BN346" s="5">
        <f>Indata!$B$7</f>
        <v>0</v>
      </c>
    </row>
    <row r="347" spans="4:66" x14ac:dyDescent="0.2">
      <c r="D347" s="4">
        <f t="shared" si="203"/>
        <v>46638</v>
      </c>
      <c r="E347" s="62">
        <f t="shared" si="198"/>
        <v>0</v>
      </c>
      <c r="F347">
        <f>24+SUMIFS(Listor!$C$22:$C$23,Listor!$B$22:$B$23,Uttag!D347)</f>
        <v>24</v>
      </c>
      <c r="G347" s="5">
        <f t="shared" si="199"/>
        <v>0</v>
      </c>
      <c r="I347" s="206">
        <f>Förbrukning!H346</f>
        <v>0</v>
      </c>
      <c r="J347" s="93"/>
      <c r="K347" s="132"/>
      <c r="L347" s="133"/>
      <c r="N347" s="5">
        <f t="shared" si="171"/>
        <v>0</v>
      </c>
      <c r="P347" s="5">
        <f>I347*SUMIFS(Priser!$L$3:$L$14,Priser!$A$3:$A$14,BL347)</f>
        <v>0</v>
      </c>
      <c r="Q347" s="5">
        <f t="shared" si="172"/>
        <v>0</v>
      </c>
      <c r="R347" s="5"/>
      <c r="U347" s="5">
        <f t="shared" si="173"/>
        <v>0</v>
      </c>
      <c r="V347" s="5">
        <f t="shared" si="204"/>
        <v>0</v>
      </c>
      <c r="W347" s="5">
        <f t="shared" si="174"/>
        <v>0</v>
      </c>
      <c r="X347" s="5">
        <f t="shared" si="200"/>
        <v>0</v>
      </c>
      <c r="Y347" s="5">
        <f>IF(X347&gt;=Priser!$N$6,Priser!$O$6,IF(X347&gt;=Priser!$N$5,Priser!$O$5,IF(X347&gt;=Priser!$N$4,Priser!$O$4,Priser!$O$3)))</f>
        <v>0</v>
      </c>
      <c r="Z347" s="5">
        <f>Y347*SUMIFS(Priser!$L$3:$L$14,Priser!$A$3:$A$14,$BL347)*V347</f>
        <v>0</v>
      </c>
      <c r="AA347" s="5">
        <f t="shared" si="201"/>
        <v>0</v>
      </c>
      <c r="AB347" s="5">
        <f>IF(AA347&gt;=Priser!$P$6,Priser!$Q$6,IF(AA347&gt;=Priser!$P$5,Priser!$Q$5,IF(AA347&gt;=Priser!$P$4,Priser!$Q$4,Priser!$Q$3)))</f>
        <v>0</v>
      </c>
      <c r="AC347" s="5">
        <f>AB347*SUMIFS(Priser!$L$3:$L$14,Priser!$A$3:$A$14,$BL347)*W347</f>
        <v>0</v>
      </c>
      <c r="AE347" s="5"/>
      <c r="AG347" s="5">
        <f t="shared" si="175"/>
        <v>0</v>
      </c>
      <c r="AH347" s="5">
        <f t="shared" si="176"/>
        <v>0</v>
      </c>
      <c r="AI347" s="5">
        <f t="shared" si="177"/>
        <v>0</v>
      </c>
      <c r="AJ347" s="5">
        <f t="shared" si="178"/>
        <v>0</v>
      </c>
      <c r="AK347" s="5">
        <f t="shared" si="179"/>
        <v>0</v>
      </c>
      <c r="AL347" s="5">
        <f t="shared" si="180"/>
        <v>0</v>
      </c>
      <c r="AM347" s="5">
        <f t="shared" si="181"/>
        <v>0</v>
      </c>
      <c r="AN347" s="5">
        <f t="shared" si="182"/>
        <v>0</v>
      </c>
      <c r="AO347" s="5">
        <f t="shared" si="183"/>
        <v>0</v>
      </c>
      <c r="AP347" s="5">
        <f t="shared" si="184"/>
        <v>0</v>
      </c>
      <c r="AQ347" s="5">
        <f t="shared" si="185"/>
        <v>0</v>
      </c>
      <c r="AR347" s="5">
        <f t="shared" si="186"/>
        <v>0</v>
      </c>
      <c r="AS347" s="5">
        <f t="shared" si="187"/>
        <v>0</v>
      </c>
      <c r="AT347" s="5">
        <f t="shared" si="188"/>
        <v>0</v>
      </c>
      <c r="AV347" s="5"/>
      <c r="AX347" s="5">
        <f t="shared" si="189"/>
        <v>0</v>
      </c>
      <c r="AY347" s="5">
        <f t="shared" si="190"/>
        <v>0</v>
      </c>
      <c r="AZ347" s="5">
        <f t="shared" si="191"/>
        <v>0</v>
      </c>
      <c r="BA347" s="5">
        <f t="shared" si="192"/>
        <v>0</v>
      </c>
      <c r="BB347" s="5">
        <f t="shared" si="193"/>
        <v>0</v>
      </c>
      <c r="BC347" s="5">
        <f t="shared" si="194"/>
        <v>0</v>
      </c>
      <c r="BD347" s="5">
        <f t="shared" si="195"/>
        <v>0</v>
      </c>
      <c r="BE347" s="5">
        <f t="shared" si="196"/>
        <v>0</v>
      </c>
      <c r="BF347" s="5"/>
      <c r="BI347">
        <f>IF(Förbrukning!F346="",Förbrukning!E346,0)/IF(Förbrukning!$B$3=Listor!$B$5,F347,1)</f>
        <v>0</v>
      </c>
      <c r="BJ347">
        <f>Förbrukning!F346/IF(Förbrukning!$B$3=Listor!$B$5,F347,1)</f>
        <v>0</v>
      </c>
      <c r="BL347">
        <f t="shared" si="197"/>
        <v>9</v>
      </c>
      <c r="BM347">
        <f t="shared" si="202"/>
        <v>3</v>
      </c>
      <c r="BN347" s="5">
        <f>Indata!$B$7</f>
        <v>0</v>
      </c>
    </row>
    <row r="348" spans="4:66" x14ac:dyDescent="0.2">
      <c r="D348" s="4">
        <f t="shared" si="203"/>
        <v>46639</v>
      </c>
      <c r="E348" s="62">
        <f t="shared" si="198"/>
        <v>0</v>
      </c>
      <c r="F348">
        <f>24+SUMIFS(Listor!$C$22:$C$23,Listor!$B$22:$B$23,Uttag!D348)</f>
        <v>24</v>
      </c>
      <c r="G348" s="5">
        <f t="shared" si="199"/>
        <v>0</v>
      </c>
      <c r="I348" s="206">
        <f>Förbrukning!H347</f>
        <v>0</v>
      </c>
      <c r="J348" s="93"/>
      <c r="K348" s="132"/>
      <c r="L348" s="133"/>
      <c r="N348" s="5">
        <f t="shared" si="171"/>
        <v>0</v>
      </c>
      <c r="P348" s="5">
        <f>I348*SUMIFS(Priser!$L$3:$L$14,Priser!$A$3:$A$14,BL348)</f>
        <v>0</v>
      </c>
      <c r="Q348" s="5">
        <f t="shared" si="172"/>
        <v>0</v>
      </c>
      <c r="R348" s="5"/>
      <c r="U348" s="5">
        <f t="shared" si="173"/>
        <v>0</v>
      </c>
      <c r="V348" s="5">
        <f t="shared" si="204"/>
        <v>0</v>
      </c>
      <c r="W348" s="5">
        <f t="shared" si="174"/>
        <v>0</v>
      </c>
      <c r="X348" s="5">
        <f t="shared" si="200"/>
        <v>0</v>
      </c>
      <c r="Y348" s="5">
        <f>IF(X348&gt;=Priser!$N$6,Priser!$O$6,IF(X348&gt;=Priser!$N$5,Priser!$O$5,IF(X348&gt;=Priser!$N$4,Priser!$O$4,Priser!$O$3)))</f>
        <v>0</v>
      </c>
      <c r="Z348" s="5">
        <f>Y348*SUMIFS(Priser!$L$3:$L$14,Priser!$A$3:$A$14,$BL348)*V348</f>
        <v>0</v>
      </c>
      <c r="AA348" s="5">
        <f t="shared" si="201"/>
        <v>0</v>
      </c>
      <c r="AB348" s="5">
        <f>IF(AA348&gt;=Priser!$P$6,Priser!$Q$6,IF(AA348&gt;=Priser!$P$5,Priser!$Q$5,IF(AA348&gt;=Priser!$P$4,Priser!$Q$4,Priser!$Q$3)))</f>
        <v>0</v>
      </c>
      <c r="AC348" s="5">
        <f>AB348*SUMIFS(Priser!$L$3:$L$14,Priser!$A$3:$A$14,$BL348)*W348</f>
        <v>0</v>
      </c>
      <c r="AE348" s="5"/>
      <c r="AG348" s="5">
        <f t="shared" si="175"/>
        <v>0</v>
      </c>
      <c r="AH348" s="5">
        <f t="shared" si="176"/>
        <v>0</v>
      </c>
      <c r="AI348" s="5">
        <f t="shared" si="177"/>
        <v>0</v>
      </c>
      <c r="AJ348" s="5">
        <f t="shared" si="178"/>
        <v>0</v>
      </c>
      <c r="AK348" s="5">
        <f t="shared" si="179"/>
        <v>0</v>
      </c>
      <c r="AL348" s="5">
        <f t="shared" si="180"/>
        <v>0</v>
      </c>
      <c r="AM348" s="5">
        <f t="shared" si="181"/>
        <v>0</v>
      </c>
      <c r="AN348" s="5">
        <f t="shared" si="182"/>
        <v>0</v>
      </c>
      <c r="AO348" s="5">
        <f t="shared" si="183"/>
        <v>0</v>
      </c>
      <c r="AP348" s="5">
        <f t="shared" si="184"/>
        <v>0</v>
      </c>
      <c r="AQ348" s="5">
        <f t="shared" si="185"/>
        <v>0</v>
      </c>
      <c r="AR348" s="5">
        <f t="shared" si="186"/>
        <v>0</v>
      </c>
      <c r="AS348" s="5">
        <f t="shared" si="187"/>
        <v>0</v>
      </c>
      <c r="AT348" s="5">
        <f t="shared" si="188"/>
        <v>0</v>
      </c>
      <c r="AV348" s="5"/>
      <c r="AX348" s="5">
        <f t="shared" si="189"/>
        <v>0</v>
      </c>
      <c r="AY348" s="5">
        <f t="shared" si="190"/>
        <v>0</v>
      </c>
      <c r="AZ348" s="5">
        <f t="shared" si="191"/>
        <v>0</v>
      </c>
      <c r="BA348" s="5">
        <f t="shared" si="192"/>
        <v>0</v>
      </c>
      <c r="BB348" s="5">
        <f t="shared" si="193"/>
        <v>0</v>
      </c>
      <c r="BC348" s="5">
        <f t="shared" si="194"/>
        <v>0</v>
      </c>
      <c r="BD348" s="5">
        <f t="shared" si="195"/>
        <v>0</v>
      </c>
      <c r="BE348" s="5">
        <f t="shared" si="196"/>
        <v>0</v>
      </c>
      <c r="BF348" s="5"/>
      <c r="BI348">
        <f>IF(Förbrukning!F347="",Förbrukning!E347,0)/IF(Förbrukning!$B$3=Listor!$B$5,F348,1)</f>
        <v>0</v>
      </c>
      <c r="BJ348">
        <f>Förbrukning!F347/IF(Förbrukning!$B$3=Listor!$B$5,F348,1)</f>
        <v>0</v>
      </c>
      <c r="BL348">
        <f t="shared" si="197"/>
        <v>9</v>
      </c>
      <c r="BM348">
        <f t="shared" si="202"/>
        <v>3</v>
      </c>
      <c r="BN348" s="5">
        <f>Indata!$B$7</f>
        <v>0</v>
      </c>
    </row>
    <row r="349" spans="4:66" x14ac:dyDescent="0.2">
      <c r="D349" s="4">
        <f t="shared" si="203"/>
        <v>46640</v>
      </c>
      <c r="E349" s="62">
        <f t="shared" si="198"/>
        <v>0</v>
      </c>
      <c r="F349">
        <f>24+SUMIFS(Listor!$C$22:$C$23,Listor!$B$22:$B$23,Uttag!D349)</f>
        <v>24</v>
      </c>
      <c r="G349" s="5">
        <f t="shared" si="199"/>
        <v>0</v>
      </c>
      <c r="I349" s="206">
        <f>Förbrukning!H348</f>
        <v>0</v>
      </c>
      <c r="J349" s="93"/>
      <c r="K349" s="132"/>
      <c r="L349" s="133"/>
      <c r="N349" s="5">
        <f t="shared" si="171"/>
        <v>0</v>
      </c>
      <c r="P349" s="5">
        <f>I349*SUMIFS(Priser!$L$3:$L$14,Priser!$A$3:$A$14,BL349)</f>
        <v>0</v>
      </c>
      <c r="Q349" s="5">
        <f t="shared" si="172"/>
        <v>0</v>
      </c>
      <c r="R349" s="5"/>
      <c r="U349" s="5">
        <f t="shared" si="173"/>
        <v>0</v>
      </c>
      <c r="V349" s="5">
        <f t="shared" si="204"/>
        <v>0</v>
      </c>
      <c r="W349" s="5">
        <f t="shared" si="174"/>
        <v>0</v>
      </c>
      <c r="X349" s="5">
        <f t="shared" si="200"/>
        <v>0</v>
      </c>
      <c r="Y349" s="5">
        <f>IF(X349&gt;=Priser!$N$6,Priser!$O$6,IF(X349&gt;=Priser!$N$5,Priser!$O$5,IF(X349&gt;=Priser!$N$4,Priser!$O$4,Priser!$O$3)))</f>
        <v>0</v>
      </c>
      <c r="Z349" s="5">
        <f>Y349*SUMIFS(Priser!$L$3:$L$14,Priser!$A$3:$A$14,$BL349)*V349</f>
        <v>0</v>
      </c>
      <c r="AA349" s="5">
        <f t="shared" si="201"/>
        <v>0</v>
      </c>
      <c r="AB349" s="5">
        <f>IF(AA349&gt;=Priser!$P$6,Priser!$Q$6,IF(AA349&gt;=Priser!$P$5,Priser!$Q$5,IF(AA349&gt;=Priser!$P$4,Priser!$Q$4,Priser!$Q$3)))</f>
        <v>0</v>
      </c>
      <c r="AC349" s="5">
        <f>AB349*SUMIFS(Priser!$L$3:$L$14,Priser!$A$3:$A$14,$BL349)*W349</f>
        <v>0</v>
      </c>
      <c r="AE349" s="5"/>
      <c r="AG349" s="5">
        <f t="shared" si="175"/>
        <v>0</v>
      </c>
      <c r="AH349" s="5">
        <f t="shared" si="176"/>
        <v>0</v>
      </c>
      <c r="AI349" s="5">
        <f t="shared" si="177"/>
        <v>0</v>
      </c>
      <c r="AJ349" s="5">
        <f t="shared" si="178"/>
        <v>0</v>
      </c>
      <c r="AK349" s="5">
        <f t="shared" si="179"/>
        <v>0</v>
      </c>
      <c r="AL349" s="5">
        <f t="shared" si="180"/>
        <v>0</v>
      </c>
      <c r="AM349" s="5">
        <f t="shared" si="181"/>
        <v>0</v>
      </c>
      <c r="AN349" s="5">
        <f t="shared" si="182"/>
        <v>0</v>
      </c>
      <c r="AO349" s="5">
        <f t="shared" si="183"/>
        <v>0</v>
      </c>
      <c r="AP349" s="5">
        <f t="shared" si="184"/>
        <v>0</v>
      </c>
      <c r="AQ349" s="5">
        <f t="shared" si="185"/>
        <v>0</v>
      </c>
      <c r="AR349" s="5">
        <f t="shared" si="186"/>
        <v>0</v>
      </c>
      <c r="AS349" s="5">
        <f t="shared" si="187"/>
        <v>0</v>
      </c>
      <c r="AT349" s="5">
        <f t="shared" si="188"/>
        <v>0</v>
      </c>
      <c r="AV349" s="5"/>
      <c r="AX349" s="5">
        <f t="shared" si="189"/>
        <v>0</v>
      </c>
      <c r="AY349" s="5">
        <f t="shared" si="190"/>
        <v>0</v>
      </c>
      <c r="AZ349" s="5">
        <f t="shared" si="191"/>
        <v>0</v>
      </c>
      <c r="BA349" s="5">
        <f t="shared" si="192"/>
        <v>0</v>
      </c>
      <c r="BB349" s="5">
        <f t="shared" si="193"/>
        <v>0</v>
      </c>
      <c r="BC349" s="5">
        <f t="shared" si="194"/>
        <v>0</v>
      </c>
      <c r="BD349" s="5">
        <f t="shared" si="195"/>
        <v>0</v>
      </c>
      <c r="BE349" s="5">
        <f t="shared" si="196"/>
        <v>0</v>
      </c>
      <c r="BF349" s="5"/>
      <c r="BI349">
        <f>IF(Förbrukning!F348="",Förbrukning!E348,0)/IF(Förbrukning!$B$3=Listor!$B$5,F349,1)</f>
        <v>0</v>
      </c>
      <c r="BJ349">
        <f>Förbrukning!F348/IF(Förbrukning!$B$3=Listor!$B$5,F349,1)</f>
        <v>0</v>
      </c>
      <c r="BL349">
        <f t="shared" si="197"/>
        <v>9</v>
      </c>
      <c r="BM349">
        <f t="shared" si="202"/>
        <v>3</v>
      </c>
      <c r="BN349" s="5">
        <f>Indata!$B$7</f>
        <v>0</v>
      </c>
    </row>
    <row r="350" spans="4:66" x14ac:dyDescent="0.2">
      <c r="D350" s="4">
        <f t="shared" si="203"/>
        <v>46641</v>
      </c>
      <c r="E350" s="62">
        <f t="shared" si="198"/>
        <v>0</v>
      </c>
      <c r="F350">
        <f>24+SUMIFS(Listor!$C$22:$C$23,Listor!$B$22:$B$23,Uttag!D350)</f>
        <v>24</v>
      </c>
      <c r="G350" s="5">
        <f t="shared" si="199"/>
        <v>0</v>
      </c>
      <c r="I350" s="206">
        <f>Förbrukning!H349</f>
        <v>0</v>
      </c>
      <c r="J350" s="93"/>
      <c r="K350" s="132"/>
      <c r="L350" s="133"/>
      <c r="N350" s="5">
        <f t="shared" si="171"/>
        <v>0</v>
      </c>
      <c r="P350" s="5">
        <f>I350*SUMIFS(Priser!$L$3:$L$14,Priser!$A$3:$A$14,BL350)</f>
        <v>0</v>
      </c>
      <c r="Q350" s="5">
        <f t="shared" si="172"/>
        <v>0</v>
      </c>
      <c r="R350" s="5"/>
      <c r="U350" s="5">
        <f t="shared" si="173"/>
        <v>0</v>
      </c>
      <c r="V350" s="5">
        <f t="shared" si="204"/>
        <v>0</v>
      </c>
      <c r="W350" s="5">
        <f t="shared" si="174"/>
        <v>0</v>
      </c>
      <c r="X350" s="5">
        <f t="shared" si="200"/>
        <v>0</v>
      </c>
      <c r="Y350" s="5">
        <f>IF(X350&gt;=Priser!$N$6,Priser!$O$6,IF(X350&gt;=Priser!$N$5,Priser!$O$5,IF(X350&gt;=Priser!$N$4,Priser!$O$4,Priser!$O$3)))</f>
        <v>0</v>
      </c>
      <c r="Z350" s="5">
        <f>Y350*SUMIFS(Priser!$L$3:$L$14,Priser!$A$3:$A$14,$BL350)*V350</f>
        <v>0</v>
      </c>
      <c r="AA350" s="5">
        <f t="shared" si="201"/>
        <v>0</v>
      </c>
      <c r="AB350" s="5">
        <f>IF(AA350&gt;=Priser!$P$6,Priser!$Q$6,IF(AA350&gt;=Priser!$P$5,Priser!$Q$5,IF(AA350&gt;=Priser!$P$4,Priser!$Q$4,Priser!$Q$3)))</f>
        <v>0</v>
      </c>
      <c r="AC350" s="5">
        <f>AB350*SUMIFS(Priser!$L$3:$L$14,Priser!$A$3:$A$14,$BL350)*W350</f>
        <v>0</v>
      </c>
      <c r="AE350" s="5"/>
      <c r="AG350" s="5">
        <f t="shared" si="175"/>
        <v>0</v>
      </c>
      <c r="AH350" s="5">
        <f t="shared" si="176"/>
        <v>0</v>
      </c>
      <c r="AI350" s="5">
        <f t="shared" si="177"/>
        <v>0</v>
      </c>
      <c r="AJ350" s="5">
        <f t="shared" si="178"/>
        <v>0</v>
      </c>
      <c r="AK350" s="5">
        <f t="shared" si="179"/>
        <v>0</v>
      </c>
      <c r="AL350" s="5">
        <f t="shared" si="180"/>
        <v>0</v>
      </c>
      <c r="AM350" s="5">
        <f t="shared" si="181"/>
        <v>0</v>
      </c>
      <c r="AN350" s="5">
        <f t="shared" si="182"/>
        <v>0</v>
      </c>
      <c r="AO350" s="5">
        <f t="shared" si="183"/>
        <v>0</v>
      </c>
      <c r="AP350" s="5">
        <f t="shared" si="184"/>
        <v>0</v>
      </c>
      <c r="AQ350" s="5">
        <f t="shared" si="185"/>
        <v>0</v>
      </c>
      <c r="AR350" s="5">
        <f t="shared" si="186"/>
        <v>0</v>
      </c>
      <c r="AS350" s="5">
        <f t="shared" si="187"/>
        <v>0</v>
      </c>
      <c r="AT350" s="5">
        <f t="shared" si="188"/>
        <v>0</v>
      </c>
      <c r="AV350" s="5"/>
      <c r="AX350" s="5">
        <f t="shared" si="189"/>
        <v>0</v>
      </c>
      <c r="AY350" s="5">
        <f t="shared" si="190"/>
        <v>0</v>
      </c>
      <c r="AZ350" s="5">
        <f t="shared" si="191"/>
        <v>0</v>
      </c>
      <c r="BA350" s="5">
        <f t="shared" si="192"/>
        <v>0</v>
      </c>
      <c r="BB350" s="5">
        <f t="shared" si="193"/>
        <v>0</v>
      </c>
      <c r="BC350" s="5">
        <f t="shared" si="194"/>
        <v>0</v>
      </c>
      <c r="BD350" s="5">
        <f t="shared" si="195"/>
        <v>0</v>
      </c>
      <c r="BE350" s="5">
        <f t="shared" si="196"/>
        <v>0</v>
      </c>
      <c r="BF350" s="5"/>
      <c r="BI350">
        <f>IF(Förbrukning!F349="",Förbrukning!E349,0)/IF(Förbrukning!$B$3=Listor!$B$5,F350,1)</f>
        <v>0</v>
      </c>
      <c r="BJ350">
        <f>Förbrukning!F349/IF(Förbrukning!$B$3=Listor!$B$5,F350,1)</f>
        <v>0</v>
      </c>
      <c r="BL350">
        <f t="shared" si="197"/>
        <v>9</v>
      </c>
      <c r="BM350">
        <f t="shared" si="202"/>
        <v>3</v>
      </c>
      <c r="BN350" s="5">
        <f>Indata!$B$7</f>
        <v>0</v>
      </c>
    </row>
    <row r="351" spans="4:66" x14ac:dyDescent="0.2">
      <c r="D351" s="4">
        <f t="shared" si="203"/>
        <v>46642</v>
      </c>
      <c r="E351" s="62">
        <f t="shared" si="198"/>
        <v>0</v>
      </c>
      <c r="F351">
        <f>24+SUMIFS(Listor!$C$22:$C$23,Listor!$B$22:$B$23,Uttag!D351)</f>
        <v>24</v>
      </c>
      <c r="G351" s="5">
        <f t="shared" si="199"/>
        <v>0</v>
      </c>
      <c r="I351" s="206">
        <f>Förbrukning!H350</f>
        <v>0</v>
      </c>
      <c r="J351" s="93"/>
      <c r="K351" s="132"/>
      <c r="L351" s="133"/>
      <c r="N351" s="5">
        <f t="shared" si="171"/>
        <v>0</v>
      </c>
      <c r="P351" s="5">
        <f>I351*SUMIFS(Priser!$L$3:$L$14,Priser!$A$3:$A$14,BL351)</f>
        <v>0</v>
      </c>
      <c r="Q351" s="5">
        <f t="shared" si="172"/>
        <v>0</v>
      </c>
      <c r="R351" s="5"/>
      <c r="U351" s="5">
        <f t="shared" si="173"/>
        <v>0</v>
      </c>
      <c r="V351" s="5">
        <f t="shared" si="204"/>
        <v>0</v>
      </c>
      <c r="W351" s="5">
        <f t="shared" si="174"/>
        <v>0</v>
      </c>
      <c r="X351" s="5">
        <f t="shared" si="200"/>
        <v>0</v>
      </c>
      <c r="Y351" s="5">
        <f>IF(X351&gt;=Priser!$N$6,Priser!$O$6,IF(X351&gt;=Priser!$N$5,Priser!$O$5,IF(X351&gt;=Priser!$N$4,Priser!$O$4,Priser!$O$3)))</f>
        <v>0</v>
      </c>
      <c r="Z351" s="5">
        <f>Y351*SUMIFS(Priser!$L$3:$L$14,Priser!$A$3:$A$14,$BL351)*V351</f>
        <v>0</v>
      </c>
      <c r="AA351" s="5">
        <f t="shared" si="201"/>
        <v>0</v>
      </c>
      <c r="AB351" s="5">
        <f>IF(AA351&gt;=Priser!$P$6,Priser!$Q$6,IF(AA351&gt;=Priser!$P$5,Priser!$Q$5,IF(AA351&gt;=Priser!$P$4,Priser!$Q$4,Priser!$Q$3)))</f>
        <v>0</v>
      </c>
      <c r="AC351" s="5">
        <f>AB351*SUMIFS(Priser!$L$3:$L$14,Priser!$A$3:$A$14,$BL351)*W351</f>
        <v>0</v>
      </c>
      <c r="AE351" s="5"/>
      <c r="AG351" s="5">
        <f t="shared" si="175"/>
        <v>0</v>
      </c>
      <c r="AH351" s="5">
        <f t="shared" si="176"/>
        <v>0</v>
      </c>
      <c r="AI351" s="5">
        <f t="shared" si="177"/>
        <v>0</v>
      </c>
      <c r="AJ351" s="5">
        <f t="shared" si="178"/>
        <v>0</v>
      </c>
      <c r="AK351" s="5">
        <f t="shared" si="179"/>
        <v>0</v>
      </c>
      <c r="AL351" s="5">
        <f t="shared" si="180"/>
        <v>0</v>
      </c>
      <c r="AM351" s="5">
        <f t="shared" si="181"/>
        <v>0</v>
      </c>
      <c r="AN351" s="5">
        <f t="shared" si="182"/>
        <v>0</v>
      </c>
      <c r="AO351" s="5">
        <f t="shared" si="183"/>
        <v>0</v>
      </c>
      <c r="AP351" s="5">
        <f t="shared" si="184"/>
        <v>0</v>
      </c>
      <c r="AQ351" s="5">
        <f t="shared" si="185"/>
        <v>0</v>
      </c>
      <c r="AR351" s="5">
        <f t="shared" si="186"/>
        <v>0</v>
      </c>
      <c r="AS351" s="5">
        <f t="shared" si="187"/>
        <v>0</v>
      </c>
      <c r="AT351" s="5">
        <f t="shared" si="188"/>
        <v>0</v>
      </c>
      <c r="AV351" s="5"/>
      <c r="AX351" s="5">
        <f t="shared" si="189"/>
        <v>0</v>
      </c>
      <c r="AY351" s="5">
        <f t="shared" si="190"/>
        <v>0</v>
      </c>
      <c r="AZ351" s="5">
        <f t="shared" si="191"/>
        <v>0</v>
      </c>
      <c r="BA351" s="5">
        <f t="shared" si="192"/>
        <v>0</v>
      </c>
      <c r="BB351" s="5">
        <f t="shared" si="193"/>
        <v>0</v>
      </c>
      <c r="BC351" s="5">
        <f t="shared" si="194"/>
        <v>0</v>
      </c>
      <c r="BD351" s="5">
        <f t="shared" si="195"/>
        <v>0</v>
      </c>
      <c r="BE351" s="5">
        <f t="shared" si="196"/>
        <v>0</v>
      </c>
      <c r="BF351" s="5"/>
      <c r="BI351">
        <f>IF(Förbrukning!F350="",Förbrukning!E350,0)/IF(Förbrukning!$B$3=Listor!$B$5,F351,1)</f>
        <v>0</v>
      </c>
      <c r="BJ351">
        <f>Förbrukning!F350/IF(Förbrukning!$B$3=Listor!$B$5,F351,1)</f>
        <v>0</v>
      </c>
      <c r="BL351">
        <f t="shared" si="197"/>
        <v>9</v>
      </c>
      <c r="BM351">
        <f t="shared" si="202"/>
        <v>3</v>
      </c>
      <c r="BN351" s="5">
        <f>Indata!$B$7</f>
        <v>0</v>
      </c>
    </row>
    <row r="352" spans="4:66" x14ac:dyDescent="0.2">
      <c r="D352" s="4">
        <f t="shared" si="203"/>
        <v>46643</v>
      </c>
      <c r="E352" s="62">
        <f t="shared" si="198"/>
        <v>0</v>
      </c>
      <c r="F352">
        <f>24+SUMIFS(Listor!$C$22:$C$23,Listor!$B$22:$B$23,Uttag!D352)</f>
        <v>24</v>
      </c>
      <c r="G352" s="5">
        <f t="shared" si="199"/>
        <v>0</v>
      </c>
      <c r="I352" s="206">
        <f>Förbrukning!H351</f>
        <v>0</v>
      </c>
      <c r="J352" s="93"/>
      <c r="K352" s="132"/>
      <c r="L352" s="133"/>
      <c r="N352" s="5">
        <f t="shared" si="171"/>
        <v>0</v>
      </c>
      <c r="P352" s="5">
        <f>I352*SUMIFS(Priser!$L$3:$L$14,Priser!$A$3:$A$14,BL352)</f>
        <v>0</v>
      </c>
      <c r="Q352" s="5">
        <f t="shared" si="172"/>
        <v>0</v>
      </c>
      <c r="R352" s="5"/>
      <c r="U352" s="5">
        <f t="shared" si="173"/>
        <v>0</v>
      </c>
      <c r="V352" s="5">
        <f t="shared" si="204"/>
        <v>0</v>
      </c>
      <c r="W352" s="5">
        <f t="shared" si="174"/>
        <v>0</v>
      </c>
      <c r="X352" s="5">
        <f t="shared" si="200"/>
        <v>0</v>
      </c>
      <c r="Y352" s="5">
        <f>IF(X352&gt;=Priser!$N$6,Priser!$O$6,IF(X352&gt;=Priser!$N$5,Priser!$O$5,IF(X352&gt;=Priser!$N$4,Priser!$O$4,Priser!$O$3)))</f>
        <v>0</v>
      </c>
      <c r="Z352" s="5">
        <f>Y352*SUMIFS(Priser!$L$3:$L$14,Priser!$A$3:$A$14,$BL352)*V352</f>
        <v>0</v>
      </c>
      <c r="AA352" s="5">
        <f t="shared" si="201"/>
        <v>0</v>
      </c>
      <c r="AB352" s="5">
        <f>IF(AA352&gt;=Priser!$P$6,Priser!$Q$6,IF(AA352&gt;=Priser!$P$5,Priser!$Q$5,IF(AA352&gt;=Priser!$P$4,Priser!$Q$4,Priser!$Q$3)))</f>
        <v>0</v>
      </c>
      <c r="AC352" s="5">
        <f>AB352*SUMIFS(Priser!$L$3:$L$14,Priser!$A$3:$A$14,$BL352)*W352</f>
        <v>0</v>
      </c>
      <c r="AE352" s="5"/>
      <c r="AG352" s="5">
        <f t="shared" si="175"/>
        <v>0</v>
      </c>
      <c r="AH352" s="5">
        <f t="shared" si="176"/>
        <v>0</v>
      </c>
      <c r="AI352" s="5">
        <f t="shared" si="177"/>
        <v>0</v>
      </c>
      <c r="AJ352" s="5">
        <f t="shared" si="178"/>
        <v>0</v>
      </c>
      <c r="AK352" s="5">
        <f t="shared" si="179"/>
        <v>0</v>
      </c>
      <c r="AL352" s="5">
        <f t="shared" si="180"/>
        <v>0</v>
      </c>
      <c r="AM352" s="5">
        <f t="shared" si="181"/>
        <v>0</v>
      </c>
      <c r="AN352" s="5">
        <f t="shared" si="182"/>
        <v>0</v>
      </c>
      <c r="AO352" s="5">
        <f t="shared" si="183"/>
        <v>0</v>
      </c>
      <c r="AP352" s="5">
        <f t="shared" si="184"/>
        <v>0</v>
      </c>
      <c r="AQ352" s="5">
        <f t="shared" si="185"/>
        <v>0</v>
      </c>
      <c r="AR352" s="5">
        <f t="shared" si="186"/>
        <v>0</v>
      </c>
      <c r="AS352" s="5">
        <f t="shared" si="187"/>
        <v>0</v>
      </c>
      <c r="AT352" s="5">
        <f t="shared" si="188"/>
        <v>0</v>
      </c>
      <c r="AV352" s="5"/>
      <c r="AX352" s="5">
        <f t="shared" si="189"/>
        <v>0</v>
      </c>
      <c r="AY352" s="5">
        <f t="shared" si="190"/>
        <v>0</v>
      </c>
      <c r="AZ352" s="5">
        <f t="shared" si="191"/>
        <v>0</v>
      </c>
      <c r="BA352" s="5">
        <f t="shared" si="192"/>
        <v>0</v>
      </c>
      <c r="BB352" s="5">
        <f t="shared" si="193"/>
        <v>0</v>
      </c>
      <c r="BC352" s="5">
        <f t="shared" si="194"/>
        <v>0</v>
      </c>
      <c r="BD352" s="5">
        <f t="shared" si="195"/>
        <v>0</v>
      </c>
      <c r="BE352" s="5">
        <f t="shared" si="196"/>
        <v>0</v>
      </c>
      <c r="BF352" s="5"/>
      <c r="BI352">
        <f>IF(Förbrukning!F351="",Förbrukning!E351,0)/IF(Förbrukning!$B$3=Listor!$B$5,F352,1)</f>
        <v>0</v>
      </c>
      <c r="BJ352">
        <f>Förbrukning!F351/IF(Förbrukning!$B$3=Listor!$B$5,F352,1)</f>
        <v>0</v>
      </c>
      <c r="BL352">
        <f t="shared" si="197"/>
        <v>9</v>
      </c>
      <c r="BM352">
        <f t="shared" si="202"/>
        <v>3</v>
      </c>
      <c r="BN352" s="5">
        <f>Indata!$B$7</f>
        <v>0</v>
      </c>
    </row>
    <row r="353" spans="4:66" x14ac:dyDescent="0.2">
      <c r="D353" s="4">
        <f t="shared" si="203"/>
        <v>46644</v>
      </c>
      <c r="E353" s="62">
        <f t="shared" si="198"/>
        <v>0</v>
      </c>
      <c r="F353">
        <f>24+SUMIFS(Listor!$C$22:$C$23,Listor!$B$22:$B$23,Uttag!D353)</f>
        <v>24</v>
      </c>
      <c r="G353" s="5">
        <f t="shared" si="199"/>
        <v>0</v>
      </c>
      <c r="I353" s="206">
        <f>Förbrukning!H352</f>
        <v>0</v>
      </c>
      <c r="J353" s="93"/>
      <c r="K353" s="132"/>
      <c r="L353" s="133"/>
      <c r="N353" s="5">
        <f t="shared" si="171"/>
        <v>0</v>
      </c>
      <c r="P353" s="5">
        <f>I353*SUMIFS(Priser!$L$3:$L$14,Priser!$A$3:$A$14,BL353)</f>
        <v>0</v>
      </c>
      <c r="Q353" s="5">
        <f t="shared" si="172"/>
        <v>0</v>
      </c>
      <c r="R353" s="5"/>
      <c r="U353" s="5">
        <f t="shared" si="173"/>
        <v>0</v>
      </c>
      <c r="V353" s="5">
        <f t="shared" si="204"/>
        <v>0</v>
      </c>
      <c r="W353" s="5">
        <f t="shared" si="174"/>
        <v>0</v>
      </c>
      <c r="X353" s="5">
        <f t="shared" si="200"/>
        <v>0</v>
      </c>
      <c r="Y353" s="5">
        <f>IF(X353&gt;=Priser!$N$6,Priser!$O$6,IF(X353&gt;=Priser!$N$5,Priser!$O$5,IF(X353&gt;=Priser!$N$4,Priser!$O$4,Priser!$O$3)))</f>
        <v>0</v>
      </c>
      <c r="Z353" s="5">
        <f>Y353*SUMIFS(Priser!$L$3:$L$14,Priser!$A$3:$A$14,$BL353)*V353</f>
        <v>0</v>
      </c>
      <c r="AA353" s="5">
        <f t="shared" si="201"/>
        <v>0</v>
      </c>
      <c r="AB353" s="5">
        <f>IF(AA353&gt;=Priser!$P$6,Priser!$Q$6,IF(AA353&gt;=Priser!$P$5,Priser!$Q$5,IF(AA353&gt;=Priser!$P$4,Priser!$Q$4,Priser!$Q$3)))</f>
        <v>0</v>
      </c>
      <c r="AC353" s="5">
        <f>AB353*SUMIFS(Priser!$L$3:$L$14,Priser!$A$3:$A$14,$BL353)*W353</f>
        <v>0</v>
      </c>
      <c r="AE353" s="5"/>
      <c r="AG353" s="5">
        <f t="shared" si="175"/>
        <v>0</v>
      </c>
      <c r="AH353" s="5">
        <f t="shared" si="176"/>
        <v>0</v>
      </c>
      <c r="AI353" s="5">
        <f t="shared" si="177"/>
        <v>0</v>
      </c>
      <c r="AJ353" s="5">
        <f t="shared" si="178"/>
        <v>0</v>
      </c>
      <c r="AK353" s="5">
        <f t="shared" si="179"/>
        <v>0</v>
      </c>
      <c r="AL353" s="5">
        <f t="shared" si="180"/>
        <v>0</v>
      </c>
      <c r="AM353" s="5">
        <f t="shared" si="181"/>
        <v>0</v>
      </c>
      <c r="AN353" s="5">
        <f t="shared" si="182"/>
        <v>0</v>
      </c>
      <c r="AO353" s="5">
        <f t="shared" si="183"/>
        <v>0</v>
      </c>
      <c r="AP353" s="5">
        <f t="shared" si="184"/>
        <v>0</v>
      </c>
      <c r="AQ353" s="5">
        <f t="shared" si="185"/>
        <v>0</v>
      </c>
      <c r="AR353" s="5">
        <f t="shared" si="186"/>
        <v>0</v>
      </c>
      <c r="AS353" s="5">
        <f t="shared" si="187"/>
        <v>0</v>
      </c>
      <c r="AT353" s="5">
        <f t="shared" si="188"/>
        <v>0</v>
      </c>
      <c r="AV353" s="5"/>
      <c r="AX353" s="5">
        <f t="shared" si="189"/>
        <v>0</v>
      </c>
      <c r="AY353" s="5">
        <f t="shared" si="190"/>
        <v>0</v>
      </c>
      <c r="AZ353" s="5">
        <f t="shared" si="191"/>
        <v>0</v>
      </c>
      <c r="BA353" s="5">
        <f t="shared" si="192"/>
        <v>0</v>
      </c>
      <c r="BB353" s="5">
        <f t="shared" si="193"/>
        <v>0</v>
      </c>
      <c r="BC353" s="5">
        <f t="shared" si="194"/>
        <v>0</v>
      </c>
      <c r="BD353" s="5">
        <f t="shared" si="195"/>
        <v>0</v>
      </c>
      <c r="BE353" s="5">
        <f t="shared" si="196"/>
        <v>0</v>
      </c>
      <c r="BF353" s="5"/>
      <c r="BI353">
        <f>IF(Förbrukning!F352="",Förbrukning!E352,0)/IF(Förbrukning!$B$3=Listor!$B$5,F353,1)</f>
        <v>0</v>
      </c>
      <c r="BJ353">
        <f>Förbrukning!F352/IF(Förbrukning!$B$3=Listor!$B$5,F353,1)</f>
        <v>0</v>
      </c>
      <c r="BL353">
        <f t="shared" si="197"/>
        <v>9</v>
      </c>
      <c r="BM353">
        <f t="shared" si="202"/>
        <v>3</v>
      </c>
      <c r="BN353" s="5">
        <f>Indata!$B$7</f>
        <v>0</v>
      </c>
    </row>
    <row r="354" spans="4:66" x14ac:dyDescent="0.2">
      <c r="D354" s="4">
        <f t="shared" si="203"/>
        <v>46645</v>
      </c>
      <c r="E354" s="62">
        <f t="shared" si="198"/>
        <v>0</v>
      </c>
      <c r="F354">
        <f>24+SUMIFS(Listor!$C$22:$C$23,Listor!$B$22:$B$23,Uttag!D354)</f>
        <v>24</v>
      </c>
      <c r="G354" s="5">
        <f t="shared" si="199"/>
        <v>0</v>
      </c>
      <c r="I354" s="206">
        <f>Förbrukning!H353</f>
        <v>0</v>
      </c>
      <c r="J354" s="93"/>
      <c r="K354" s="132"/>
      <c r="L354" s="133"/>
      <c r="N354" s="5">
        <f t="shared" si="171"/>
        <v>0</v>
      </c>
      <c r="P354" s="5">
        <f>I354*SUMIFS(Priser!$L$3:$L$14,Priser!$A$3:$A$14,BL354)</f>
        <v>0</v>
      </c>
      <c r="Q354" s="5">
        <f t="shared" si="172"/>
        <v>0</v>
      </c>
      <c r="R354" s="5"/>
      <c r="U354" s="5">
        <f t="shared" si="173"/>
        <v>0</v>
      </c>
      <c r="V354" s="5">
        <f t="shared" si="204"/>
        <v>0</v>
      </c>
      <c r="W354" s="5">
        <f t="shared" si="174"/>
        <v>0</v>
      </c>
      <c r="X354" s="5">
        <f t="shared" si="200"/>
        <v>0</v>
      </c>
      <c r="Y354" s="5">
        <f>IF(X354&gt;=Priser!$N$6,Priser!$O$6,IF(X354&gt;=Priser!$N$5,Priser!$O$5,IF(X354&gt;=Priser!$N$4,Priser!$O$4,Priser!$O$3)))</f>
        <v>0</v>
      </c>
      <c r="Z354" s="5">
        <f>Y354*SUMIFS(Priser!$L$3:$L$14,Priser!$A$3:$A$14,$BL354)*V354</f>
        <v>0</v>
      </c>
      <c r="AA354" s="5">
        <f t="shared" si="201"/>
        <v>0</v>
      </c>
      <c r="AB354" s="5">
        <f>IF(AA354&gt;=Priser!$P$6,Priser!$Q$6,IF(AA354&gt;=Priser!$P$5,Priser!$Q$5,IF(AA354&gt;=Priser!$P$4,Priser!$Q$4,Priser!$Q$3)))</f>
        <v>0</v>
      </c>
      <c r="AC354" s="5">
        <f>AB354*SUMIFS(Priser!$L$3:$L$14,Priser!$A$3:$A$14,$BL354)*W354</f>
        <v>0</v>
      </c>
      <c r="AE354" s="5"/>
      <c r="AG354" s="5">
        <f t="shared" si="175"/>
        <v>0</v>
      </c>
      <c r="AH354" s="5">
        <f t="shared" si="176"/>
        <v>0</v>
      </c>
      <c r="AI354" s="5">
        <f t="shared" si="177"/>
        <v>0</v>
      </c>
      <c r="AJ354" s="5">
        <f t="shared" si="178"/>
        <v>0</v>
      </c>
      <c r="AK354" s="5">
        <f t="shared" si="179"/>
        <v>0</v>
      </c>
      <c r="AL354" s="5">
        <f t="shared" si="180"/>
        <v>0</v>
      </c>
      <c r="AM354" s="5">
        <f t="shared" si="181"/>
        <v>0</v>
      </c>
      <c r="AN354" s="5">
        <f t="shared" si="182"/>
        <v>0</v>
      </c>
      <c r="AO354" s="5">
        <f t="shared" si="183"/>
        <v>0</v>
      </c>
      <c r="AP354" s="5">
        <f t="shared" si="184"/>
        <v>0</v>
      </c>
      <c r="AQ354" s="5">
        <f t="shared" si="185"/>
        <v>0</v>
      </c>
      <c r="AR354" s="5">
        <f t="shared" si="186"/>
        <v>0</v>
      </c>
      <c r="AS354" s="5">
        <f t="shared" si="187"/>
        <v>0</v>
      </c>
      <c r="AT354" s="5">
        <f t="shared" si="188"/>
        <v>0</v>
      </c>
      <c r="AV354" s="5"/>
      <c r="AX354" s="5">
        <f t="shared" si="189"/>
        <v>0</v>
      </c>
      <c r="AY354" s="5">
        <f t="shared" si="190"/>
        <v>0</v>
      </c>
      <c r="AZ354" s="5">
        <f t="shared" si="191"/>
        <v>0</v>
      </c>
      <c r="BA354" s="5">
        <f t="shared" si="192"/>
        <v>0</v>
      </c>
      <c r="BB354" s="5">
        <f t="shared" si="193"/>
        <v>0</v>
      </c>
      <c r="BC354" s="5">
        <f t="shared" si="194"/>
        <v>0</v>
      </c>
      <c r="BD354" s="5">
        <f t="shared" si="195"/>
        <v>0</v>
      </c>
      <c r="BE354" s="5">
        <f t="shared" si="196"/>
        <v>0</v>
      </c>
      <c r="BF354" s="5"/>
      <c r="BI354">
        <f>IF(Förbrukning!F353="",Förbrukning!E353,0)/IF(Förbrukning!$B$3=Listor!$B$5,F354,1)</f>
        <v>0</v>
      </c>
      <c r="BJ354">
        <f>Förbrukning!F353/IF(Förbrukning!$B$3=Listor!$B$5,F354,1)</f>
        <v>0</v>
      </c>
      <c r="BL354">
        <f t="shared" si="197"/>
        <v>9</v>
      </c>
      <c r="BM354">
        <f t="shared" si="202"/>
        <v>3</v>
      </c>
      <c r="BN354" s="5">
        <f>Indata!$B$7</f>
        <v>0</v>
      </c>
    </row>
    <row r="355" spans="4:66" x14ac:dyDescent="0.2">
      <c r="D355" s="4">
        <f t="shared" si="203"/>
        <v>46646</v>
      </c>
      <c r="E355" s="62">
        <f t="shared" si="198"/>
        <v>0</v>
      </c>
      <c r="F355">
        <f>24+SUMIFS(Listor!$C$22:$C$23,Listor!$B$22:$B$23,Uttag!D355)</f>
        <v>24</v>
      </c>
      <c r="G355" s="5">
        <f t="shared" si="199"/>
        <v>0</v>
      </c>
      <c r="I355" s="206">
        <f>Förbrukning!H354</f>
        <v>0</v>
      </c>
      <c r="J355" s="93"/>
      <c r="K355" s="132"/>
      <c r="L355" s="133"/>
      <c r="N355" s="5">
        <f t="shared" si="171"/>
        <v>0</v>
      </c>
      <c r="P355" s="5">
        <f>I355*SUMIFS(Priser!$L$3:$L$14,Priser!$A$3:$A$14,BL355)</f>
        <v>0</v>
      </c>
      <c r="Q355" s="5">
        <f t="shared" si="172"/>
        <v>0</v>
      </c>
      <c r="R355" s="5"/>
      <c r="U355" s="5">
        <f t="shared" si="173"/>
        <v>0</v>
      </c>
      <c r="V355" s="5">
        <f t="shared" si="204"/>
        <v>0</v>
      </c>
      <c r="W355" s="5">
        <f t="shared" si="174"/>
        <v>0</v>
      </c>
      <c r="X355" s="5">
        <f t="shared" si="200"/>
        <v>0</v>
      </c>
      <c r="Y355" s="5">
        <f>IF(X355&gt;=Priser!$N$6,Priser!$O$6,IF(X355&gt;=Priser!$N$5,Priser!$O$5,IF(X355&gt;=Priser!$N$4,Priser!$O$4,Priser!$O$3)))</f>
        <v>0</v>
      </c>
      <c r="Z355" s="5">
        <f>Y355*SUMIFS(Priser!$L$3:$L$14,Priser!$A$3:$A$14,$BL355)*V355</f>
        <v>0</v>
      </c>
      <c r="AA355" s="5">
        <f t="shared" si="201"/>
        <v>0</v>
      </c>
      <c r="AB355" s="5">
        <f>IF(AA355&gt;=Priser!$P$6,Priser!$Q$6,IF(AA355&gt;=Priser!$P$5,Priser!$Q$5,IF(AA355&gt;=Priser!$P$4,Priser!$Q$4,Priser!$Q$3)))</f>
        <v>0</v>
      </c>
      <c r="AC355" s="5">
        <f>AB355*SUMIFS(Priser!$L$3:$L$14,Priser!$A$3:$A$14,$BL355)*W355</f>
        <v>0</v>
      </c>
      <c r="AE355" s="5"/>
      <c r="AG355" s="5">
        <f t="shared" si="175"/>
        <v>0</v>
      </c>
      <c r="AH355" s="5">
        <f t="shared" si="176"/>
        <v>0</v>
      </c>
      <c r="AI355" s="5">
        <f t="shared" si="177"/>
        <v>0</v>
      </c>
      <c r="AJ355" s="5">
        <f t="shared" si="178"/>
        <v>0</v>
      </c>
      <c r="AK355" s="5">
        <f t="shared" si="179"/>
        <v>0</v>
      </c>
      <c r="AL355" s="5">
        <f t="shared" si="180"/>
        <v>0</v>
      </c>
      <c r="AM355" s="5">
        <f t="shared" si="181"/>
        <v>0</v>
      </c>
      <c r="AN355" s="5">
        <f t="shared" si="182"/>
        <v>0</v>
      </c>
      <c r="AO355" s="5">
        <f t="shared" si="183"/>
        <v>0</v>
      </c>
      <c r="AP355" s="5">
        <f t="shared" si="184"/>
        <v>0</v>
      </c>
      <c r="AQ355" s="5">
        <f t="shared" si="185"/>
        <v>0</v>
      </c>
      <c r="AR355" s="5">
        <f t="shared" si="186"/>
        <v>0</v>
      </c>
      <c r="AS355" s="5">
        <f t="shared" si="187"/>
        <v>0</v>
      </c>
      <c r="AT355" s="5">
        <f t="shared" si="188"/>
        <v>0</v>
      </c>
      <c r="AV355" s="5"/>
      <c r="AX355" s="5">
        <f t="shared" si="189"/>
        <v>0</v>
      </c>
      <c r="AY355" s="5">
        <f t="shared" si="190"/>
        <v>0</v>
      </c>
      <c r="AZ355" s="5">
        <f t="shared" si="191"/>
        <v>0</v>
      </c>
      <c r="BA355" s="5">
        <f t="shared" si="192"/>
        <v>0</v>
      </c>
      <c r="BB355" s="5">
        <f t="shared" si="193"/>
        <v>0</v>
      </c>
      <c r="BC355" s="5">
        <f t="shared" si="194"/>
        <v>0</v>
      </c>
      <c r="BD355" s="5">
        <f t="shared" si="195"/>
        <v>0</v>
      </c>
      <c r="BE355" s="5">
        <f t="shared" si="196"/>
        <v>0</v>
      </c>
      <c r="BF355" s="5"/>
      <c r="BI355">
        <f>IF(Förbrukning!F354="",Förbrukning!E354,0)/IF(Förbrukning!$B$3=Listor!$B$5,F355,1)</f>
        <v>0</v>
      </c>
      <c r="BJ355">
        <f>Förbrukning!F354/IF(Förbrukning!$B$3=Listor!$B$5,F355,1)</f>
        <v>0</v>
      </c>
      <c r="BL355">
        <f t="shared" si="197"/>
        <v>9</v>
      </c>
      <c r="BM355">
        <f t="shared" si="202"/>
        <v>3</v>
      </c>
      <c r="BN355" s="5">
        <f>Indata!$B$7</f>
        <v>0</v>
      </c>
    </row>
    <row r="356" spans="4:66" x14ac:dyDescent="0.2">
      <c r="D356" s="4">
        <f t="shared" si="203"/>
        <v>46647</v>
      </c>
      <c r="E356" s="62">
        <f t="shared" si="198"/>
        <v>0</v>
      </c>
      <c r="F356">
        <f>24+SUMIFS(Listor!$C$22:$C$23,Listor!$B$22:$B$23,Uttag!D356)</f>
        <v>24</v>
      </c>
      <c r="G356" s="5">
        <f t="shared" si="199"/>
        <v>0</v>
      </c>
      <c r="I356" s="206">
        <f>Förbrukning!H355</f>
        <v>0</v>
      </c>
      <c r="J356" s="93"/>
      <c r="K356" s="132"/>
      <c r="L356" s="133"/>
      <c r="N356" s="5">
        <f t="shared" si="171"/>
        <v>0</v>
      </c>
      <c r="P356" s="5">
        <f>I356*SUMIFS(Priser!$L$3:$L$14,Priser!$A$3:$A$14,BL356)</f>
        <v>0</v>
      </c>
      <c r="Q356" s="5">
        <f t="shared" si="172"/>
        <v>0</v>
      </c>
      <c r="R356" s="5"/>
      <c r="U356" s="5">
        <f t="shared" si="173"/>
        <v>0</v>
      </c>
      <c r="V356" s="5">
        <f t="shared" si="204"/>
        <v>0</v>
      </c>
      <c r="W356" s="5">
        <f t="shared" si="174"/>
        <v>0</v>
      </c>
      <c r="X356" s="5">
        <f t="shared" si="200"/>
        <v>0</v>
      </c>
      <c r="Y356" s="5">
        <f>IF(X356&gt;=Priser!$N$6,Priser!$O$6,IF(X356&gt;=Priser!$N$5,Priser!$O$5,IF(X356&gt;=Priser!$N$4,Priser!$O$4,Priser!$O$3)))</f>
        <v>0</v>
      </c>
      <c r="Z356" s="5">
        <f>Y356*SUMIFS(Priser!$L$3:$L$14,Priser!$A$3:$A$14,$BL356)*V356</f>
        <v>0</v>
      </c>
      <c r="AA356" s="5">
        <f t="shared" si="201"/>
        <v>0</v>
      </c>
      <c r="AB356" s="5">
        <f>IF(AA356&gt;=Priser!$P$6,Priser!$Q$6,IF(AA356&gt;=Priser!$P$5,Priser!$Q$5,IF(AA356&gt;=Priser!$P$4,Priser!$Q$4,Priser!$Q$3)))</f>
        <v>0</v>
      </c>
      <c r="AC356" s="5">
        <f>AB356*SUMIFS(Priser!$L$3:$L$14,Priser!$A$3:$A$14,$BL356)*W356</f>
        <v>0</v>
      </c>
      <c r="AE356" s="5"/>
      <c r="AG356" s="5">
        <f t="shared" si="175"/>
        <v>0</v>
      </c>
      <c r="AH356" s="5">
        <f t="shared" si="176"/>
        <v>0</v>
      </c>
      <c r="AI356" s="5">
        <f t="shared" si="177"/>
        <v>0</v>
      </c>
      <c r="AJ356" s="5">
        <f t="shared" si="178"/>
        <v>0</v>
      </c>
      <c r="AK356" s="5">
        <f t="shared" si="179"/>
        <v>0</v>
      </c>
      <c r="AL356" s="5">
        <f t="shared" si="180"/>
        <v>0</v>
      </c>
      <c r="AM356" s="5">
        <f t="shared" si="181"/>
        <v>0</v>
      </c>
      <c r="AN356" s="5">
        <f t="shared" si="182"/>
        <v>0</v>
      </c>
      <c r="AO356" s="5">
        <f t="shared" si="183"/>
        <v>0</v>
      </c>
      <c r="AP356" s="5">
        <f t="shared" si="184"/>
        <v>0</v>
      </c>
      <c r="AQ356" s="5">
        <f t="shared" si="185"/>
        <v>0</v>
      </c>
      <c r="AR356" s="5">
        <f t="shared" si="186"/>
        <v>0</v>
      </c>
      <c r="AS356" s="5">
        <f t="shared" si="187"/>
        <v>0</v>
      </c>
      <c r="AT356" s="5">
        <f t="shared" si="188"/>
        <v>0</v>
      </c>
      <c r="AV356" s="5"/>
      <c r="AX356" s="5">
        <f t="shared" si="189"/>
        <v>0</v>
      </c>
      <c r="AY356" s="5">
        <f t="shared" si="190"/>
        <v>0</v>
      </c>
      <c r="AZ356" s="5">
        <f t="shared" si="191"/>
        <v>0</v>
      </c>
      <c r="BA356" s="5">
        <f t="shared" si="192"/>
        <v>0</v>
      </c>
      <c r="BB356" s="5">
        <f t="shared" si="193"/>
        <v>0</v>
      </c>
      <c r="BC356" s="5">
        <f t="shared" si="194"/>
        <v>0</v>
      </c>
      <c r="BD356" s="5">
        <f t="shared" si="195"/>
        <v>0</v>
      </c>
      <c r="BE356" s="5">
        <f t="shared" si="196"/>
        <v>0</v>
      </c>
      <c r="BF356" s="5"/>
      <c r="BI356">
        <f>IF(Förbrukning!F355="",Förbrukning!E355,0)/IF(Förbrukning!$B$3=Listor!$B$5,F356,1)</f>
        <v>0</v>
      </c>
      <c r="BJ356">
        <f>Förbrukning!F355/IF(Förbrukning!$B$3=Listor!$B$5,F356,1)</f>
        <v>0</v>
      </c>
      <c r="BL356">
        <f t="shared" si="197"/>
        <v>9</v>
      </c>
      <c r="BM356">
        <f t="shared" si="202"/>
        <v>3</v>
      </c>
      <c r="BN356" s="5">
        <f>Indata!$B$7</f>
        <v>0</v>
      </c>
    </row>
    <row r="357" spans="4:66" x14ac:dyDescent="0.2">
      <c r="D357" s="4">
        <f t="shared" si="203"/>
        <v>46648</v>
      </c>
      <c r="E357" s="62">
        <f t="shared" si="198"/>
        <v>0</v>
      </c>
      <c r="F357">
        <f>24+SUMIFS(Listor!$C$22:$C$23,Listor!$B$22:$B$23,Uttag!D357)</f>
        <v>24</v>
      </c>
      <c r="G357" s="5">
        <f t="shared" si="199"/>
        <v>0</v>
      </c>
      <c r="I357" s="206">
        <f>Förbrukning!H356</f>
        <v>0</v>
      </c>
      <c r="J357" s="93"/>
      <c r="K357" s="132"/>
      <c r="L357" s="133"/>
      <c r="N357" s="5">
        <f t="shared" si="171"/>
        <v>0</v>
      </c>
      <c r="P357" s="5">
        <f>I357*SUMIFS(Priser!$L$3:$L$14,Priser!$A$3:$A$14,BL357)</f>
        <v>0</v>
      </c>
      <c r="Q357" s="5">
        <f t="shared" si="172"/>
        <v>0</v>
      </c>
      <c r="R357" s="5"/>
      <c r="U357" s="5">
        <f t="shared" si="173"/>
        <v>0</v>
      </c>
      <c r="V357" s="5">
        <f t="shared" si="204"/>
        <v>0</v>
      </c>
      <c r="W357" s="5">
        <f t="shared" si="174"/>
        <v>0</v>
      </c>
      <c r="X357" s="5">
        <f t="shared" si="200"/>
        <v>0</v>
      </c>
      <c r="Y357" s="5">
        <f>IF(X357&gt;=Priser!$N$6,Priser!$O$6,IF(X357&gt;=Priser!$N$5,Priser!$O$5,IF(X357&gt;=Priser!$N$4,Priser!$O$4,Priser!$O$3)))</f>
        <v>0</v>
      </c>
      <c r="Z357" s="5">
        <f>Y357*SUMIFS(Priser!$L$3:$L$14,Priser!$A$3:$A$14,$BL357)*V357</f>
        <v>0</v>
      </c>
      <c r="AA357" s="5">
        <f t="shared" si="201"/>
        <v>0</v>
      </c>
      <c r="AB357" s="5">
        <f>IF(AA357&gt;=Priser!$P$6,Priser!$Q$6,IF(AA357&gt;=Priser!$P$5,Priser!$Q$5,IF(AA357&gt;=Priser!$P$4,Priser!$Q$4,Priser!$Q$3)))</f>
        <v>0</v>
      </c>
      <c r="AC357" s="5">
        <f>AB357*SUMIFS(Priser!$L$3:$L$14,Priser!$A$3:$A$14,$BL357)*W357</f>
        <v>0</v>
      </c>
      <c r="AE357" s="5"/>
      <c r="AG357" s="5">
        <f t="shared" si="175"/>
        <v>0</v>
      </c>
      <c r="AH357" s="5">
        <f t="shared" si="176"/>
        <v>0</v>
      </c>
      <c r="AI357" s="5">
        <f t="shared" si="177"/>
        <v>0</v>
      </c>
      <c r="AJ357" s="5">
        <f t="shared" si="178"/>
        <v>0</v>
      </c>
      <c r="AK357" s="5">
        <f t="shared" si="179"/>
        <v>0</v>
      </c>
      <c r="AL357" s="5">
        <f t="shared" si="180"/>
        <v>0</v>
      </c>
      <c r="AM357" s="5">
        <f t="shared" si="181"/>
        <v>0</v>
      </c>
      <c r="AN357" s="5">
        <f t="shared" si="182"/>
        <v>0</v>
      </c>
      <c r="AO357" s="5">
        <f t="shared" si="183"/>
        <v>0</v>
      </c>
      <c r="AP357" s="5">
        <f t="shared" si="184"/>
        <v>0</v>
      </c>
      <c r="AQ357" s="5">
        <f t="shared" si="185"/>
        <v>0</v>
      </c>
      <c r="AR357" s="5">
        <f t="shared" si="186"/>
        <v>0</v>
      </c>
      <c r="AS357" s="5">
        <f t="shared" si="187"/>
        <v>0</v>
      </c>
      <c r="AT357" s="5">
        <f t="shared" si="188"/>
        <v>0</v>
      </c>
      <c r="AV357" s="5"/>
      <c r="AX357" s="5">
        <f t="shared" si="189"/>
        <v>0</v>
      </c>
      <c r="AY357" s="5">
        <f t="shared" si="190"/>
        <v>0</v>
      </c>
      <c r="AZ357" s="5">
        <f t="shared" si="191"/>
        <v>0</v>
      </c>
      <c r="BA357" s="5">
        <f t="shared" si="192"/>
        <v>0</v>
      </c>
      <c r="BB357" s="5">
        <f t="shared" si="193"/>
        <v>0</v>
      </c>
      <c r="BC357" s="5">
        <f t="shared" si="194"/>
        <v>0</v>
      </c>
      <c r="BD357" s="5">
        <f t="shared" si="195"/>
        <v>0</v>
      </c>
      <c r="BE357" s="5">
        <f t="shared" si="196"/>
        <v>0</v>
      </c>
      <c r="BF357" s="5"/>
      <c r="BI357">
        <f>IF(Förbrukning!F356="",Förbrukning!E356,0)/IF(Förbrukning!$B$3=Listor!$B$5,F357,1)</f>
        <v>0</v>
      </c>
      <c r="BJ357">
        <f>Förbrukning!F356/IF(Förbrukning!$B$3=Listor!$B$5,F357,1)</f>
        <v>0</v>
      </c>
      <c r="BL357">
        <f t="shared" si="197"/>
        <v>9</v>
      </c>
      <c r="BM357">
        <f t="shared" si="202"/>
        <v>3</v>
      </c>
      <c r="BN357" s="5">
        <f>Indata!$B$7</f>
        <v>0</v>
      </c>
    </row>
    <row r="358" spans="4:66" x14ac:dyDescent="0.2">
      <c r="D358" s="4">
        <f t="shared" si="203"/>
        <v>46649</v>
      </c>
      <c r="E358" s="62">
        <f t="shared" si="198"/>
        <v>0</v>
      </c>
      <c r="F358">
        <f>24+SUMIFS(Listor!$C$22:$C$23,Listor!$B$22:$B$23,Uttag!D358)</f>
        <v>24</v>
      </c>
      <c r="G358" s="5">
        <f t="shared" si="199"/>
        <v>0</v>
      </c>
      <c r="I358" s="206">
        <f>Förbrukning!H357</f>
        <v>0</v>
      </c>
      <c r="J358" s="93"/>
      <c r="K358" s="132"/>
      <c r="L358" s="133"/>
      <c r="N358" s="5">
        <f t="shared" si="171"/>
        <v>0</v>
      </c>
      <c r="P358" s="5">
        <f>I358*SUMIFS(Priser!$L$3:$L$14,Priser!$A$3:$A$14,BL358)</f>
        <v>0</v>
      </c>
      <c r="Q358" s="5">
        <f t="shared" si="172"/>
        <v>0</v>
      </c>
      <c r="R358" s="5"/>
      <c r="U358" s="5">
        <f t="shared" si="173"/>
        <v>0</v>
      </c>
      <c r="V358" s="5">
        <f t="shared" si="204"/>
        <v>0</v>
      </c>
      <c r="W358" s="5">
        <f t="shared" si="174"/>
        <v>0</v>
      </c>
      <c r="X358" s="5">
        <f t="shared" si="200"/>
        <v>0</v>
      </c>
      <c r="Y358" s="5">
        <f>IF(X358&gt;=Priser!$N$6,Priser!$O$6,IF(X358&gt;=Priser!$N$5,Priser!$O$5,IF(X358&gt;=Priser!$N$4,Priser!$O$4,Priser!$O$3)))</f>
        <v>0</v>
      </c>
      <c r="Z358" s="5">
        <f>Y358*SUMIFS(Priser!$L$3:$L$14,Priser!$A$3:$A$14,$BL358)*V358</f>
        <v>0</v>
      </c>
      <c r="AA358" s="5">
        <f t="shared" si="201"/>
        <v>0</v>
      </c>
      <c r="AB358" s="5">
        <f>IF(AA358&gt;=Priser!$P$6,Priser!$Q$6,IF(AA358&gt;=Priser!$P$5,Priser!$Q$5,IF(AA358&gt;=Priser!$P$4,Priser!$Q$4,Priser!$Q$3)))</f>
        <v>0</v>
      </c>
      <c r="AC358" s="5">
        <f>AB358*SUMIFS(Priser!$L$3:$L$14,Priser!$A$3:$A$14,$BL358)*W358</f>
        <v>0</v>
      </c>
      <c r="AE358" s="5"/>
      <c r="AG358" s="5">
        <f t="shared" si="175"/>
        <v>0</v>
      </c>
      <c r="AH358" s="5">
        <f t="shared" si="176"/>
        <v>0</v>
      </c>
      <c r="AI358" s="5">
        <f t="shared" si="177"/>
        <v>0</v>
      </c>
      <c r="AJ358" s="5">
        <f t="shared" si="178"/>
        <v>0</v>
      </c>
      <c r="AK358" s="5">
        <f t="shared" si="179"/>
        <v>0</v>
      </c>
      <c r="AL358" s="5">
        <f t="shared" si="180"/>
        <v>0</v>
      </c>
      <c r="AM358" s="5">
        <f t="shared" si="181"/>
        <v>0</v>
      </c>
      <c r="AN358" s="5">
        <f t="shared" si="182"/>
        <v>0</v>
      </c>
      <c r="AO358" s="5">
        <f t="shared" si="183"/>
        <v>0</v>
      </c>
      <c r="AP358" s="5">
        <f t="shared" si="184"/>
        <v>0</v>
      </c>
      <c r="AQ358" s="5">
        <f t="shared" si="185"/>
        <v>0</v>
      </c>
      <c r="AR358" s="5">
        <f t="shared" si="186"/>
        <v>0</v>
      </c>
      <c r="AS358" s="5">
        <f t="shared" si="187"/>
        <v>0</v>
      </c>
      <c r="AT358" s="5">
        <f t="shared" si="188"/>
        <v>0</v>
      </c>
      <c r="AV358" s="5"/>
      <c r="AX358" s="5">
        <f t="shared" si="189"/>
        <v>0</v>
      </c>
      <c r="AY358" s="5">
        <f t="shared" si="190"/>
        <v>0</v>
      </c>
      <c r="AZ358" s="5">
        <f t="shared" si="191"/>
        <v>0</v>
      </c>
      <c r="BA358" s="5">
        <f t="shared" si="192"/>
        <v>0</v>
      </c>
      <c r="BB358" s="5">
        <f t="shared" si="193"/>
        <v>0</v>
      </c>
      <c r="BC358" s="5">
        <f t="shared" si="194"/>
        <v>0</v>
      </c>
      <c r="BD358" s="5">
        <f t="shared" si="195"/>
        <v>0</v>
      </c>
      <c r="BE358" s="5">
        <f t="shared" si="196"/>
        <v>0</v>
      </c>
      <c r="BF358" s="5"/>
      <c r="BI358">
        <f>IF(Förbrukning!F357="",Förbrukning!E357,0)/IF(Förbrukning!$B$3=Listor!$B$5,F358,1)</f>
        <v>0</v>
      </c>
      <c r="BJ358">
        <f>Förbrukning!F357/IF(Förbrukning!$B$3=Listor!$B$5,F358,1)</f>
        <v>0</v>
      </c>
      <c r="BL358">
        <f t="shared" si="197"/>
        <v>9</v>
      </c>
      <c r="BM358">
        <f t="shared" si="202"/>
        <v>3</v>
      </c>
      <c r="BN358" s="5">
        <f>Indata!$B$7</f>
        <v>0</v>
      </c>
    </row>
    <row r="359" spans="4:66" x14ac:dyDescent="0.2">
      <c r="D359" s="4">
        <f t="shared" si="203"/>
        <v>46650</v>
      </c>
      <c r="E359" s="62">
        <f t="shared" si="198"/>
        <v>0</v>
      </c>
      <c r="F359">
        <f>24+SUMIFS(Listor!$C$22:$C$23,Listor!$B$22:$B$23,Uttag!D359)</f>
        <v>24</v>
      </c>
      <c r="G359" s="5">
        <f t="shared" si="199"/>
        <v>0</v>
      </c>
      <c r="I359" s="206">
        <f>Förbrukning!H358</f>
        <v>0</v>
      </c>
      <c r="J359" s="93"/>
      <c r="K359" s="132"/>
      <c r="L359" s="133"/>
      <c r="N359" s="5">
        <f t="shared" si="171"/>
        <v>0</v>
      </c>
      <c r="P359" s="5">
        <f>I359*SUMIFS(Priser!$L$3:$L$14,Priser!$A$3:$A$14,BL359)</f>
        <v>0</v>
      </c>
      <c r="Q359" s="5">
        <f t="shared" si="172"/>
        <v>0</v>
      </c>
      <c r="R359" s="5"/>
      <c r="U359" s="5">
        <f t="shared" si="173"/>
        <v>0</v>
      </c>
      <c r="V359" s="5">
        <f t="shared" si="204"/>
        <v>0</v>
      </c>
      <c r="W359" s="5">
        <f t="shared" si="174"/>
        <v>0</v>
      </c>
      <c r="X359" s="5">
        <f t="shared" si="200"/>
        <v>0</v>
      </c>
      <c r="Y359" s="5">
        <f>IF(X359&gt;=Priser!$N$6,Priser!$O$6,IF(X359&gt;=Priser!$N$5,Priser!$O$5,IF(X359&gt;=Priser!$N$4,Priser!$O$4,Priser!$O$3)))</f>
        <v>0</v>
      </c>
      <c r="Z359" s="5">
        <f>Y359*SUMIFS(Priser!$L$3:$L$14,Priser!$A$3:$A$14,$BL359)*V359</f>
        <v>0</v>
      </c>
      <c r="AA359" s="5">
        <f t="shared" si="201"/>
        <v>0</v>
      </c>
      <c r="AB359" s="5">
        <f>IF(AA359&gt;=Priser!$P$6,Priser!$Q$6,IF(AA359&gt;=Priser!$P$5,Priser!$Q$5,IF(AA359&gt;=Priser!$P$4,Priser!$Q$4,Priser!$Q$3)))</f>
        <v>0</v>
      </c>
      <c r="AC359" s="5">
        <f>AB359*SUMIFS(Priser!$L$3:$L$14,Priser!$A$3:$A$14,$BL359)*W359</f>
        <v>0</v>
      </c>
      <c r="AE359" s="5"/>
      <c r="AG359" s="5">
        <f t="shared" si="175"/>
        <v>0</v>
      </c>
      <c r="AH359" s="5">
        <f t="shared" si="176"/>
        <v>0</v>
      </c>
      <c r="AI359" s="5">
        <f t="shared" si="177"/>
        <v>0</v>
      </c>
      <c r="AJ359" s="5">
        <f t="shared" si="178"/>
        <v>0</v>
      </c>
      <c r="AK359" s="5">
        <f t="shared" si="179"/>
        <v>0</v>
      </c>
      <c r="AL359" s="5">
        <f t="shared" si="180"/>
        <v>0</v>
      </c>
      <c r="AM359" s="5">
        <f t="shared" si="181"/>
        <v>0</v>
      </c>
      <c r="AN359" s="5">
        <f t="shared" si="182"/>
        <v>0</v>
      </c>
      <c r="AO359" s="5">
        <f t="shared" si="183"/>
        <v>0</v>
      </c>
      <c r="AP359" s="5">
        <f t="shared" si="184"/>
        <v>0</v>
      </c>
      <c r="AQ359" s="5">
        <f t="shared" si="185"/>
        <v>0</v>
      </c>
      <c r="AR359" s="5">
        <f t="shared" si="186"/>
        <v>0</v>
      </c>
      <c r="AS359" s="5">
        <f t="shared" si="187"/>
        <v>0</v>
      </c>
      <c r="AT359" s="5">
        <f t="shared" si="188"/>
        <v>0</v>
      </c>
      <c r="AV359" s="5"/>
      <c r="AX359" s="5">
        <f t="shared" si="189"/>
        <v>0</v>
      </c>
      <c r="AY359" s="5">
        <f t="shared" si="190"/>
        <v>0</v>
      </c>
      <c r="AZ359" s="5">
        <f t="shared" si="191"/>
        <v>0</v>
      </c>
      <c r="BA359" s="5">
        <f t="shared" si="192"/>
        <v>0</v>
      </c>
      <c r="BB359" s="5">
        <f t="shared" si="193"/>
        <v>0</v>
      </c>
      <c r="BC359" s="5">
        <f t="shared" si="194"/>
        <v>0</v>
      </c>
      <c r="BD359" s="5">
        <f t="shared" si="195"/>
        <v>0</v>
      </c>
      <c r="BE359" s="5">
        <f t="shared" si="196"/>
        <v>0</v>
      </c>
      <c r="BF359" s="5"/>
      <c r="BI359">
        <f>IF(Förbrukning!F358="",Förbrukning!E358,0)/IF(Förbrukning!$B$3=Listor!$B$5,F359,1)</f>
        <v>0</v>
      </c>
      <c r="BJ359">
        <f>Förbrukning!F358/IF(Förbrukning!$B$3=Listor!$B$5,F359,1)</f>
        <v>0</v>
      </c>
      <c r="BL359">
        <f t="shared" si="197"/>
        <v>9</v>
      </c>
      <c r="BM359">
        <f t="shared" si="202"/>
        <v>3</v>
      </c>
      <c r="BN359" s="5">
        <f>Indata!$B$7</f>
        <v>0</v>
      </c>
    </row>
    <row r="360" spans="4:66" x14ac:dyDescent="0.2">
      <c r="D360" s="4">
        <f t="shared" si="203"/>
        <v>46651</v>
      </c>
      <c r="E360" s="62">
        <f>F360*G360</f>
        <v>0</v>
      </c>
      <c r="F360">
        <f>24+SUMIFS(Listor!$C$22:$C$23,Listor!$B$22:$B$23,Uttag!D360)</f>
        <v>24</v>
      </c>
      <c r="G360" s="5">
        <f t="shared" si="199"/>
        <v>0</v>
      </c>
      <c r="I360" s="206">
        <f>Förbrukning!H359</f>
        <v>0</v>
      </c>
      <c r="J360" s="93"/>
      <c r="K360" s="132"/>
      <c r="L360" s="133"/>
      <c r="N360" s="5">
        <f t="shared" si="171"/>
        <v>0</v>
      </c>
      <c r="P360" s="5">
        <f>I360*SUMIFS(Priser!$L$3:$L$14,Priser!$A$3:$A$14,BL360)</f>
        <v>0</v>
      </c>
      <c r="Q360" s="5">
        <f t="shared" si="172"/>
        <v>0</v>
      </c>
      <c r="R360" s="5"/>
      <c r="U360" s="5">
        <f t="shared" si="173"/>
        <v>0</v>
      </c>
      <c r="V360" s="5">
        <f t="shared" si="204"/>
        <v>0</v>
      </c>
      <c r="W360" s="5">
        <f t="shared" si="174"/>
        <v>0</v>
      </c>
      <c r="X360" s="5">
        <f t="shared" si="200"/>
        <v>0</v>
      </c>
      <c r="Y360" s="5">
        <f>IF(X360&gt;=Priser!$N$6,Priser!$O$6,IF(X360&gt;=Priser!$N$5,Priser!$O$5,IF(X360&gt;=Priser!$N$4,Priser!$O$4,Priser!$O$3)))</f>
        <v>0</v>
      </c>
      <c r="Z360" s="5">
        <f>Y360*SUMIFS(Priser!$L$3:$L$14,Priser!$A$3:$A$14,$BL360)*V360</f>
        <v>0</v>
      </c>
      <c r="AA360" s="5">
        <f t="shared" si="201"/>
        <v>0</v>
      </c>
      <c r="AB360" s="5">
        <f>IF(AA360&gt;=Priser!$P$6,Priser!$Q$6,IF(AA360&gt;=Priser!$P$5,Priser!$Q$5,IF(AA360&gt;=Priser!$P$4,Priser!$Q$4,Priser!$Q$3)))</f>
        <v>0</v>
      </c>
      <c r="AC360" s="5">
        <f>AB360*SUMIFS(Priser!$L$3:$L$14,Priser!$A$3:$A$14,$BL360)*W360</f>
        <v>0</v>
      </c>
      <c r="AE360" s="5"/>
      <c r="AG360" s="5">
        <f t="shared" si="175"/>
        <v>0</v>
      </c>
      <c r="AH360" s="5">
        <f t="shared" si="176"/>
        <v>0</v>
      </c>
      <c r="AI360" s="5">
        <f t="shared" si="177"/>
        <v>0</v>
      </c>
      <c r="AJ360" s="5">
        <f t="shared" si="178"/>
        <v>0</v>
      </c>
      <c r="AK360" s="5">
        <f t="shared" si="179"/>
        <v>0</v>
      </c>
      <c r="AL360" s="5">
        <f t="shared" si="180"/>
        <v>0</v>
      </c>
      <c r="AM360" s="5">
        <f t="shared" si="181"/>
        <v>0</v>
      </c>
      <c r="AN360" s="5">
        <f t="shared" si="182"/>
        <v>0</v>
      </c>
      <c r="AO360" s="5">
        <f t="shared" si="183"/>
        <v>0</v>
      </c>
      <c r="AP360" s="5">
        <f t="shared" si="184"/>
        <v>0</v>
      </c>
      <c r="AQ360" s="5">
        <f t="shared" si="185"/>
        <v>0</v>
      </c>
      <c r="AR360" s="5">
        <f t="shared" si="186"/>
        <v>0</v>
      </c>
      <c r="AS360" s="5">
        <f t="shared" si="187"/>
        <v>0</v>
      </c>
      <c r="AT360" s="5">
        <f t="shared" si="188"/>
        <v>0</v>
      </c>
      <c r="AV360" s="5"/>
      <c r="AX360" s="5">
        <f t="shared" si="189"/>
        <v>0</v>
      </c>
      <c r="AY360" s="5">
        <f t="shared" si="190"/>
        <v>0</v>
      </c>
      <c r="AZ360" s="5">
        <f t="shared" si="191"/>
        <v>0</v>
      </c>
      <c r="BA360" s="5">
        <f t="shared" si="192"/>
        <v>0</v>
      </c>
      <c r="BB360" s="5">
        <f t="shared" si="193"/>
        <v>0</v>
      </c>
      <c r="BC360" s="5">
        <f t="shared" si="194"/>
        <v>0</v>
      </c>
      <c r="BD360" s="5">
        <f t="shared" si="195"/>
        <v>0</v>
      </c>
      <c r="BE360" s="5">
        <f t="shared" si="196"/>
        <v>0</v>
      </c>
      <c r="BF360" s="5"/>
      <c r="BI360">
        <f>IF(Förbrukning!F359="",Förbrukning!E359,0)/IF(Förbrukning!$B$3=Listor!$B$5,F360,1)</f>
        <v>0</v>
      </c>
      <c r="BJ360">
        <f>Förbrukning!F359/IF(Förbrukning!$B$3=Listor!$B$5,F360,1)</f>
        <v>0</v>
      </c>
      <c r="BL360">
        <f t="shared" si="197"/>
        <v>9</v>
      </c>
      <c r="BM360">
        <f t="shared" si="202"/>
        <v>3</v>
      </c>
      <c r="BN360" s="5">
        <f>Indata!$B$7</f>
        <v>0</v>
      </c>
    </row>
    <row r="361" spans="4:66" x14ac:dyDescent="0.2">
      <c r="D361" s="4">
        <f t="shared" si="203"/>
        <v>46652</v>
      </c>
      <c r="E361" s="62">
        <f t="shared" si="198"/>
        <v>0</v>
      </c>
      <c r="F361">
        <f>24+SUMIFS(Listor!$C$22:$C$23,Listor!$B$22:$B$23,Uttag!D361)</f>
        <v>24</v>
      </c>
      <c r="G361" s="5">
        <f t="shared" si="199"/>
        <v>0</v>
      </c>
      <c r="I361" s="206">
        <f>Förbrukning!H360</f>
        <v>0</v>
      </c>
      <c r="J361" s="93"/>
      <c r="K361" s="132"/>
      <c r="L361" s="133"/>
      <c r="N361" s="5">
        <f t="shared" si="171"/>
        <v>0</v>
      </c>
      <c r="P361" s="5">
        <f>I361*SUMIFS(Priser!$L$3:$L$14,Priser!$A$3:$A$14,BL361)</f>
        <v>0</v>
      </c>
      <c r="Q361" s="5">
        <f t="shared" si="172"/>
        <v>0</v>
      </c>
      <c r="R361" s="5"/>
      <c r="U361" s="5">
        <f t="shared" si="173"/>
        <v>0</v>
      </c>
      <c r="V361" s="5">
        <f t="shared" si="204"/>
        <v>0</v>
      </c>
      <c r="W361" s="5">
        <f t="shared" si="174"/>
        <v>0</v>
      </c>
      <c r="X361" s="5">
        <f t="shared" si="200"/>
        <v>0</v>
      </c>
      <c r="Y361" s="5">
        <f>IF(X361&gt;=Priser!$N$6,Priser!$O$6,IF(X361&gt;=Priser!$N$5,Priser!$O$5,IF(X361&gt;=Priser!$N$4,Priser!$O$4,Priser!$O$3)))</f>
        <v>0</v>
      </c>
      <c r="Z361" s="5">
        <f>Y361*SUMIFS(Priser!$L$3:$L$14,Priser!$A$3:$A$14,$BL361)*V361</f>
        <v>0</v>
      </c>
      <c r="AA361" s="5">
        <f t="shared" si="201"/>
        <v>0</v>
      </c>
      <c r="AB361" s="5">
        <f>IF(AA361&gt;=Priser!$P$6,Priser!$Q$6,IF(AA361&gt;=Priser!$P$5,Priser!$Q$5,IF(AA361&gt;=Priser!$P$4,Priser!$Q$4,Priser!$Q$3)))</f>
        <v>0</v>
      </c>
      <c r="AC361" s="5">
        <f>AB361*SUMIFS(Priser!$L$3:$L$14,Priser!$A$3:$A$14,$BL361)*W361</f>
        <v>0</v>
      </c>
      <c r="AE361" s="5"/>
      <c r="AG361" s="5">
        <f t="shared" si="175"/>
        <v>0</v>
      </c>
      <c r="AH361" s="5">
        <f t="shared" si="176"/>
        <v>0</v>
      </c>
      <c r="AI361" s="5">
        <f t="shared" si="177"/>
        <v>0</v>
      </c>
      <c r="AJ361" s="5">
        <f t="shared" si="178"/>
        <v>0</v>
      </c>
      <c r="AK361" s="5">
        <f t="shared" si="179"/>
        <v>0</v>
      </c>
      <c r="AL361" s="5">
        <f t="shared" si="180"/>
        <v>0</v>
      </c>
      <c r="AM361" s="5">
        <f t="shared" si="181"/>
        <v>0</v>
      </c>
      <c r="AN361" s="5">
        <f t="shared" si="182"/>
        <v>0</v>
      </c>
      <c r="AO361" s="5">
        <f t="shared" si="183"/>
        <v>0</v>
      </c>
      <c r="AP361" s="5">
        <f t="shared" si="184"/>
        <v>0</v>
      </c>
      <c r="AQ361" s="5">
        <f t="shared" si="185"/>
        <v>0</v>
      </c>
      <c r="AR361" s="5">
        <f t="shared" si="186"/>
        <v>0</v>
      </c>
      <c r="AS361" s="5">
        <f t="shared" si="187"/>
        <v>0</v>
      </c>
      <c r="AT361" s="5">
        <f t="shared" si="188"/>
        <v>0</v>
      </c>
      <c r="AV361" s="5"/>
      <c r="AX361" s="5">
        <f t="shared" si="189"/>
        <v>0</v>
      </c>
      <c r="AY361" s="5">
        <f t="shared" si="190"/>
        <v>0</v>
      </c>
      <c r="AZ361" s="5">
        <f t="shared" si="191"/>
        <v>0</v>
      </c>
      <c r="BA361" s="5">
        <f t="shared" si="192"/>
        <v>0</v>
      </c>
      <c r="BB361" s="5">
        <f t="shared" si="193"/>
        <v>0</v>
      </c>
      <c r="BC361" s="5">
        <f t="shared" si="194"/>
        <v>0</v>
      </c>
      <c r="BD361" s="5">
        <f t="shared" si="195"/>
        <v>0</v>
      </c>
      <c r="BE361" s="5">
        <f t="shared" si="196"/>
        <v>0</v>
      </c>
      <c r="BF361" s="5"/>
      <c r="BI361">
        <f>IF(Förbrukning!F360="",Förbrukning!E360,0)/IF(Förbrukning!$B$3=Listor!$B$5,F361,1)</f>
        <v>0</v>
      </c>
      <c r="BJ361">
        <f>Förbrukning!F360/IF(Förbrukning!$B$3=Listor!$B$5,F361,1)</f>
        <v>0</v>
      </c>
      <c r="BL361">
        <f t="shared" si="197"/>
        <v>9</v>
      </c>
      <c r="BM361">
        <f t="shared" si="202"/>
        <v>3</v>
      </c>
      <c r="BN361" s="5">
        <f>Indata!$B$7</f>
        <v>0</v>
      </c>
    </row>
    <row r="362" spans="4:66" x14ac:dyDescent="0.2">
      <c r="D362" s="4">
        <f t="shared" si="203"/>
        <v>46653</v>
      </c>
      <c r="E362" s="62">
        <f t="shared" si="198"/>
        <v>0</v>
      </c>
      <c r="F362">
        <f>24+SUMIFS(Listor!$C$22:$C$23,Listor!$B$22:$B$23,Uttag!D362)</f>
        <v>24</v>
      </c>
      <c r="G362" s="5">
        <f t="shared" si="199"/>
        <v>0</v>
      </c>
      <c r="I362" s="206">
        <f>Förbrukning!H361</f>
        <v>0</v>
      </c>
      <c r="J362" s="93"/>
      <c r="K362" s="132"/>
      <c r="L362" s="133"/>
      <c r="N362" s="5">
        <f t="shared" si="171"/>
        <v>0</v>
      </c>
      <c r="P362" s="5">
        <f>I362*SUMIFS(Priser!$L$3:$L$14,Priser!$A$3:$A$14,BL362)</f>
        <v>0</v>
      </c>
      <c r="Q362" s="5">
        <f t="shared" si="172"/>
        <v>0</v>
      </c>
      <c r="R362" s="5"/>
      <c r="U362" s="5">
        <f t="shared" si="173"/>
        <v>0</v>
      </c>
      <c r="V362" s="5">
        <f t="shared" si="204"/>
        <v>0</v>
      </c>
      <c r="W362" s="5">
        <f t="shared" si="174"/>
        <v>0</v>
      </c>
      <c r="X362" s="5">
        <f t="shared" si="200"/>
        <v>0</v>
      </c>
      <c r="Y362" s="5">
        <f>IF(X362&gt;=Priser!$N$6,Priser!$O$6,IF(X362&gt;=Priser!$N$5,Priser!$O$5,IF(X362&gt;=Priser!$N$4,Priser!$O$4,Priser!$O$3)))</f>
        <v>0</v>
      </c>
      <c r="Z362" s="5">
        <f>Y362*SUMIFS(Priser!$L$3:$L$14,Priser!$A$3:$A$14,$BL362)*V362</f>
        <v>0</v>
      </c>
      <c r="AA362" s="5">
        <f t="shared" si="201"/>
        <v>0</v>
      </c>
      <c r="AB362" s="5">
        <f>IF(AA362&gt;=Priser!$P$6,Priser!$Q$6,IF(AA362&gt;=Priser!$P$5,Priser!$Q$5,IF(AA362&gt;=Priser!$P$4,Priser!$Q$4,Priser!$Q$3)))</f>
        <v>0</v>
      </c>
      <c r="AC362" s="5">
        <f>AB362*SUMIFS(Priser!$L$3:$L$14,Priser!$A$3:$A$14,$BL362)*W362</f>
        <v>0</v>
      </c>
      <c r="AE362" s="5"/>
      <c r="AG362" s="5">
        <f t="shared" si="175"/>
        <v>0</v>
      </c>
      <c r="AH362" s="5">
        <f t="shared" si="176"/>
        <v>0</v>
      </c>
      <c r="AI362" s="5">
        <f t="shared" si="177"/>
        <v>0</v>
      </c>
      <c r="AJ362" s="5">
        <f t="shared" si="178"/>
        <v>0</v>
      </c>
      <c r="AK362" s="5">
        <f t="shared" si="179"/>
        <v>0</v>
      </c>
      <c r="AL362" s="5">
        <f t="shared" si="180"/>
        <v>0</v>
      </c>
      <c r="AM362" s="5">
        <f t="shared" si="181"/>
        <v>0</v>
      </c>
      <c r="AN362" s="5">
        <f t="shared" si="182"/>
        <v>0</v>
      </c>
      <c r="AO362" s="5">
        <f t="shared" si="183"/>
        <v>0</v>
      </c>
      <c r="AP362" s="5">
        <f t="shared" si="184"/>
        <v>0</v>
      </c>
      <c r="AQ362" s="5">
        <f t="shared" si="185"/>
        <v>0</v>
      </c>
      <c r="AR362" s="5">
        <f t="shared" si="186"/>
        <v>0</v>
      </c>
      <c r="AS362" s="5">
        <f t="shared" si="187"/>
        <v>0</v>
      </c>
      <c r="AT362" s="5">
        <f t="shared" si="188"/>
        <v>0</v>
      </c>
      <c r="AV362" s="5"/>
      <c r="AX362" s="5">
        <f t="shared" si="189"/>
        <v>0</v>
      </c>
      <c r="AY362" s="5">
        <f t="shared" si="190"/>
        <v>0</v>
      </c>
      <c r="AZ362" s="5">
        <f t="shared" si="191"/>
        <v>0</v>
      </c>
      <c r="BA362" s="5">
        <f t="shared" si="192"/>
        <v>0</v>
      </c>
      <c r="BB362" s="5">
        <f t="shared" si="193"/>
        <v>0</v>
      </c>
      <c r="BC362" s="5">
        <f t="shared" si="194"/>
        <v>0</v>
      </c>
      <c r="BD362" s="5">
        <f t="shared" si="195"/>
        <v>0</v>
      </c>
      <c r="BE362" s="5">
        <f t="shared" si="196"/>
        <v>0</v>
      </c>
      <c r="BF362" s="5"/>
      <c r="BI362">
        <f>IF(Förbrukning!F361="",Förbrukning!E361,0)/IF(Förbrukning!$B$3=Listor!$B$5,F362,1)</f>
        <v>0</v>
      </c>
      <c r="BJ362">
        <f>Förbrukning!F361/IF(Förbrukning!$B$3=Listor!$B$5,F362,1)</f>
        <v>0</v>
      </c>
      <c r="BL362">
        <f t="shared" si="197"/>
        <v>9</v>
      </c>
      <c r="BM362">
        <f t="shared" si="202"/>
        <v>3</v>
      </c>
      <c r="BN362" s="5">
        <f>Indata!$B$7</f>
        <v>0</v>
      </c>
    </row>
    <row r="363" spans="4:66" x14ac:dyDescent="0.2">
      <c r="D363" s="4">
        <f t="shared" si="203"/>
        <v>46654</v>
      </c>
      <c r="E363" s="62">
        <f t="shared" si="198"/>
        <v>0</v>
      </c>
      <c r="F363">
        <f>24+SUMIFS(Listor!$C$22:$C$23,Listor!$B$22:$B$23,Uttag!D363)</f>
        <v>24</v>
      </c>
      <c r="G363" s="5">
        <f t="shared" si="199"/>
        <v>0</v>
      </c>
      <c r="I363" s="206">
        <f>Förbrukning!H362</f>
        <v>0</v>
      </c>
      <c r="J363" s="93"/>
      <c r="K363" s="132"/>
      <c r="L363" s="133"/>
      <c r="N363" s="5">
        <f t="shared" si="171"/>
        <v>0</v>
      </c>
      <c r="P363" s="5">
        <f>I363*SUMIFS(Priser!$L$3:$L$14,Priser!$A$3:$A$14,BL363)</f>
        <v>0</v>
      </c>
      <c r="Q363" s="5">
        <f t="shared" si="172"/>
        <v>0</v>
      </c>
      <c r="R363" s="5"/>
      <c r="U363" s="5">
        <f t="shared" si="173"/>
        <v>0</v>
      </c>
      <c r="V363" s="5">
        <f t="shared" si="204"/>
        <v>0</v>
      </c>
      <c r="W363" s="5">
        <f t="shared" si="174"/>
        <v>0</v>
      </c>
      <c r="X363" s="5">
        <f t="shared" si="200"/>
        <v>0</v>
      </c>
      <c r="Y363" s="5">
        <f>IF(X363&gt;=Priser!$N$6,Priser!$O$6,IF(X363&gt;=Priser!$N$5,Priser!$O$5,IF(X363&gt;=Priser!$N$4,Priser!$O$4,Priser!$O$3)))</f>
        <v>0</v>
      </c>
      <c r="Z363" s="5">
        <f>Y363*SUMIFS(Priser!$L$3:$L$14,Priser!$A$3:$A$14,$BL363)*V363</f>
        <v>0</v>
      </c>
      <c r="AA363" s="5">
        <f t="shared" si="201"/>
        <v>0</v>
      </c>
      <c r="AB363" s="5">
        <f>IF(AA363&gt;=Priser!$P$6,Priser!$Q$6,IF(AA363&gt;=Priser!$P$5,Priser!$Q$5,IF(AA363&gt;=Priser!$P$4,Priser!$Q$4,Priser!$Q$3)))</f>
        <v>0</v>
      </c>
      <c r="AC363" s="5">
        <f>AB363*SUMIFS(Priser!$L$3:$L$14,Priser!$A$3:$A$14,$BL363)*W363</f>
        <v>0</v>
      </c>
      <c r="AE363" s="5"/>
      <c r="AG363" s="5">
        <f t="shared" si="175"/>
        <v>0</v>
      </c>
      <c r="AH363" s="5">
        <f t="shared" si="176"/>
        <v>0</v>
      </c>
      <c r="AI363" s="5">
        <f t="shared" si="177"/>
        <v>0</v>
      </c>
      <c r="AJ363" s="5">
        <f t="shared" si="178"/>
        <v>0</v>
      </c>
      <c r="AK363" s="5">
        <f t="shared" si="179"/>
        <v>0</v>
      </c>
      <c r="AL363" s="5">
        <f t="shared" si="180"/>
        <v>0</v>
      </c>
      <c r="AM363" s="5">
        <f t="shared" si="181"/>
        <v>0</v>
      </c>
      <c r="AN363" s="5">
        <f t="shared" si="182"/>
        <v>0</v>
      </c>
      <c r="AO363" s="5">
        <f t="shared" si="183"/>
        <v>0</v>
      </c>
      <c r="AP363" s="5">
        <f t="shared" si="184"/>
        <v>0</v>
      </c>
      <c r="AQ363" s="5">
        <f t="shared" si="185"/>
        <v>0</v>
      </c>
      <c r="AR363" s="5">
        <f t="shared" si="186"/>
        <v>0</v>
      </c>
      <c r="AS363" s="5">
        <f t="shared" si="187"/>
        <v>0</v>
      </c>
      <c r="AT363" s="5">
        <f t="shared" si="188"/>
        <v>0</v>
      </c>
      <c r="AV363" s="5"/>
      <c r="AX363" s="5">
        <f t="shared" si="189"/>
        <v>0</v>
      </c>
      <c r="AY363" s="5">
        <f t="shared" si="190"/>
        <v>0</v>
      </c>
      <c r="AZ363" s="5">
        <f t="shared" si="191"/>
        <v>0</v>
      </c>
      <c r="BA363" s="5">
        <f t="shared" si="192"/>
        <v>0</v>
      </c>
      <c r="BB363" s="5">
        <f t="shared" si="193"/>
        <v>0</v>
      </c>
      <c r="BC363" s="5">
        <f t="shared" si="194"/>
        <v>0</v>
      </c>
      <c r="BD363" s="5">
        <f t="shared" si="195"/>
        <v>0</v>
      </c>
      <c r="BE363" s="5">
        <f t="shared" si="196"/>
        <v>0</v>
      </c>
      <c r="BF363" s="5"/>
      <c r="BI363">
        <f>IF(Förbrukning!F362="",Förbrukning!E362,0)/IF(Förbrukning!$B$3=Listor!$B$5,F363,1)</f>
        <v>0</v>
      </c>
      <c r="BJ363">
        <f>Förbrukning!F362/IF(Förbrukning!$B$3=Listor!$B$5,F363,1)</f>
        <v>0</v>
      </c>
      <c r="BL363">
        <f t="shared" si="197"/>
        <v>9</v>
      </c>
      <c r="BM363">
        <f t="shared" si="202"/>
        <v>3</v>
      </c>
      <c r="BN363" s="5">
        <f>Indata!$B$7</f>
        <v>0</v>
      </c>
    </row>
    <row r="364" spans="4:66" x14ac:dyDescent="0.2">
      <c r="D364" s="4">
        <f t="shared" si="203"/>
        <v>46655</v>
      </c>
      <c r="E364" s="62">
        <f t="shared" si="198"/>
        <v>0</v>
      </c>
      <c r="F364">
        <f>24+SUMIFS(Listor!$C$22:$C$23,Listor!$B$22:$B$23,Uttag!D364)</f>
        <v>24</v>
      </c>
      <c r="G364" s="5">
        <f t="shared" si="199"/>
        <v>0</v>
      </c>
      <c r="I364" s="206">
        <f>Förbrukning!H363</f>
        <v>0</v>
      </c>
      <c r="J364" s="93"/>
      <c r="K364" s="132"/>
      <c r="L364" s="133"/>
      <c r="N364" s="5">
        <f t="shared" si="171"/>
        <v>0</v>
      </c>
      <c r="P364" s="5">
        <f>I364*SUMIFS(Priser!$L$3:$L$14,Priser!$A$3:$A$14,BL364)</f>
        <v>0</v>
      </c>
      <c r="Q364" s="5">
        <f t="shared" si="172"/>
        <v>0</v>
      </c>
      <c r="R364" s="5"/>
      <c r="U364" s="5">
        <f t="shared" si="173"/>
        <v>0</v>
      </c>
      <c r="V364" s="5">
        <f t="shared" si="204"/>
        <v>0</v>
      </c>
      <c r="W364" s="5">
        <f t="shared" si="174"/>
        <v>0</v>
      </c>
      <c r="X364" s="5">
        <f t="shared" si="200"/>
        <v>0</v>
      </c>
      <c r="Y364" s="5">
        <f>IF(X364&gt;=Priser!$N$6,Priser!$O$6,IF(X364&gt;=Priser!$N$5,Priser!$O$5,IF(X364&gt;=Priser!$N$4,Priser!$O$4,Priser!$O$3)))</f>
        <v>0</v>
      </c>
      <c r="Z364" s="5">
        <f>Y364*SUMIFS(Priser!$L$3:$L$14,Priser!$A$3:$A$14,$BL364)*V364</f>
        <v>0</v>
      </c>
      <c r="AA364" s="5">
        <f t="shared" si="201"/>
        <v>0</v>
      </c>
      <c r="AB364" s="5">
        <f>IF(AA364&gt;=Priser!$P$6,Priser!$Q$6,IF(AA364&gt;=Priser!$P$5,Priser!$Q$5,IF(AA364&gt;=Priser!$P$4,Priser!$Q$4,Priser!$Q$3)))</f>
        <v>0</v>
      </c>
      <c r="AC364" s="5">
        <f>AB364*SUMIFS(Priser!$L$3:$L$14,Priser!$A$3:$A$14,$BL364)*W364</f>
        <v>0</v>
      </c>
      <c r="AE364" s="5"/>
      <c r="AG364" s="5">
        <f t="shared" si="175"/>
        <v>0</v>
      </c>
      <c r="AH364" s="5">
        <f t="shared" si="176"/>
        <v>0</v>
      </c>
      <c r="AI364" s="5">
        <f t="shared" si="177"/>
        <v>0</v>
      </c>
      <c r="AJ364" s="5">
        <f t="shared" si="178"/>
        <v>0</v>
      </c>
      <c r="AK364" s="5">
        <f t="shared" si="179"/>
        <v>0</v>
      </c>
      <c r="AL364" s="5">
        <f t="shared" si="180"/>
        <v>0</v>
      </c>
      <c r="AM364" s="5">
        <f t="shared" si="181"/>
        <v>0</v>
      </c>
      <c r="AN364" s="5">
        <f t="shared" si="182"/>
        <v>0</v>
      </c>
      <c r="AO364" s="5">
        <f t="shared" si="183"/>
        <v>0</v>
      </c>
      <c r="AP364" s="5">
        <f t="shared" si="184"/>
        <v>0</v>
      </c>
      <c r="AQ364" s="5">
        <f t="shared" si="185"/>
        <v>0</v>
      </c>
      <c r="AR364" s="5">
        <f t="shared" si="186"/>
        <v>0</v>
      </c>
      <c r="AS364" s="5">
        <f t="shared" si="187"/>
        <v>0</v>
      </c>
      <c r="AT364" s="5">
        <f t="shared" si="188"/>
        <v>0</v>
      </c>
      <c r="AV364" s="5"/>
      <c r="AX364" s="5">
        <f t="shared" si="189"/>
        <v>0</v>
      </c>
      <c r="AY364" s="5">
        <f t="shared" si="190"/>
        <v>0</v>
      </c>
      <c r="AZ364" s="5">
        <f t="shared" si="191"/>
        <v>0</v>
      </c>
      <c r="BA364" s="5">
        <f t="shared" si="192"/>
        <v>0</v>
      </c>
      <c r="BB364" s="5">
        <f t="shared" si="193"/>
        <v>0</v>
      </c>
      <c r="BC364" s="5">
        <f t="shared" si="194"/>
        <v>0</v>
      </c>
      <c r="BD364" s="5">
        <f t="shared" si="195"/>
        <v>0</v>
      </c>
      <c r="BE364" s="5">
        <f t="shared" si="196"/>
        <v>0</v>
      </c>
      <c r="BF364" s="5"/>
      <c r="BI364">
        <f>IF(Förbrukning!F363="",Förbrukning!E363,0)/IF(Förbrukning!$B$3=Listor!$B$5,F364,1)</f>
        <v>0</v>
      </c>
      <c r="BJ364">
        <f>Förbrukning!F363/IF(Förbrukning!$B$3=Listor!$B$5,F364,1)</f>
        <v>0</v>
      </c>
      <c r="BL364">
        <f t="shared" si="197"/>
        <v>9</v>
      </c>
      <c r="BM364">
        <f t="shared" si="202"/>
        <v>3</v>
      </c>
      <c r="BN364" s="5">
        <f>Indata!$B$7</f>
        <v>0</v>
      </c>
    </row>
    <row r="365" spans="4:66" x14ac:dyDescent="0.2">
      <c r="D365" s="4">
        <f t="shared" si="203"/>
        <v>46656</v>
      </c>
      <c r="E365" s="62">
        <f t="shared" si="198"/>
        <v>0</v>
      </c>
      <c r="F365">
        <f>24+SUMIFS(Listor!$C$22:$C$23,Listor!$B$22:$B$23,Uttag!D365)</f>
        <v>24</v>
      </c>
      <c r="G365" s="5">
        <f t="shared" si="199"/>
        <v>0</v>
      </c>
      <c r="I365" s="206">
        <f>Förbrukning!H364</f>
        <v>0</v>
      </c>
      <c r="J365" s="93"/>
      <c r="K365" s="132"/>
      <c r="L365" s="133"/>
      <c r="N365" s="5">
        <f t="shared" si="171"/>
        <v>0</v>
      </c>
      <c r="P365" s="5">
        <f>I365*SUMIFS(Priser!$L$3:$L$14,Priser!$A$3:$A$14,BL365)</f>
        <v>0</v>
      </c>
      <c r="Q365" s="5">
        <f t="shared" si="172"/>
        <v>0</v>
      </c>
      <c r="R365" s="5"/>
      <c r="U365" s="5">
        <f t="shared" si="173"/>
        <v>0</v>
      </c>
      <c r="V365" s="5">
        <f t="shared" si="204"/>
        <v>0</v>
      </c>
      <c r="W365" s="5">
        <f t="shared" si="174"/>
        <v>0</v>
      </c>
      <c r="X365" s="5">
        <f t="shared" si="200"/>
        <v>0</v>
      </c>
      <c r="Y365" s="5">
        <f>IF(X365&gt;=Priser!$N$6,Priser!$O$6,IF(X365&gt;=Priser!$N$5,Priser!$O$5,IF(X365&gt;=Priser!$N$4,Priser!$O$4,Priser!$O$3)))</f>
        <v>0</v>
      </c>
      <c r="Z365" s="5">
        <f>Y365*SUMIFS(Priser!$L$3:$L$14,Priser!$A$3:$A$14,$BL365)*V365</f>
        <v>0</v>
      </c>
      <c r="AA365" s="5">
        <f t="shared" si="201"/>
        <v>0</v>
      </c>
      <c r="AB365" s="5">
        <f>IF(AA365&gt;=Priser!$P$6,Priser!$Q$6,IF(AA365&gt;=Priser!$P$5,Priser!$Q$5,IF(AA365&gt;=Priser!$P$4,Priser!$Q$4,Priser!$Q$3)))</f>
        <v>0</v>
      </c>
      <c r="AC365" s="5">
        <f>AB365*SUMIFS(Priser!$L$3:$L$14,Priser!$A$3:$A$14,$BL365)*W365</f>
        <v>0</v>
      </c>
      <c r="AE365" s="5"/>
      <c r="AG365" s="5">
        <f t="shared" si="175"/>
        <v>0</v>
      </c>
      <c r="AH365" s="5">
        <f t="shared" si="176"/>
        <v>0</v>
      </c>
      <c r="AI365" s="5">
        <f t="shared" si="177"/>
        <v>0</v>
      </c>
      <c r="AJ365" s="5">
        <f t="shared" si="178"/>
        <v>0</v>
      </c>
      <c r="AK365" s="5">
        <f t="shared" si="179"/>
        <v>0</v>
      </c>
      <c r="AL365" s="5">
        <f t="shared" si="180"/>
        <v>0</v>
      </c>
      <c r="AM365" s="5">
        <f t="shared" si="181"/>
        <v>0</v>
      </c>
      <c r="AN365" s="5">
        <f t="shared" si="182"/>
        <v>0</v>
      </c>
      <c r="AO365" s="5">
        <f t="shared" si="183"/>
        <v>0</v>
      </c>
      <c r="AP365" s="5">
        <f t="shared" si="184"/>
        <v>0</v>
      </c>
      <c r="AQ365" s="5">
        <f t="shared" si="185"/>
        <v>0</v>
      </c>
      <c r="AR365" s="5">
        <f t="shared" si="186"/>
        <v>0</v>
      </c>
      <c r="AS365" s="5">
        <f t="shared" si="187"/>
        <v>0</v>
      </c>
      <c r="AT365" s="5">
        <f t="shared" si="188"/>
        <v>0</v>
      </c>
      <c r="AV365" s="5"/>
      <c r="AX365" s="5">
        <f t="shared" si="189"/>
        <v>0</v>
      </c>
      <c r="AY365" s="5">
        <f t="shared" si="190"/>
        <v>0</v>
      </c>
      <c r="AZ365" s="5">
        <f t="shared" si="191"/>
        <v>0</v>
      </c>
      <c r="BA365" s="5">
        <f t="shared" si="192"/>
        <v>0</v>
      </c>
      <c r="BB365" s="5">
        <f t="shared" si="193"/>
        <v>0</v>
      </c>
      <c r="BC365" s="5">
        <f t="shared" si="194"/>
        <v>0</v>
      </c>
      <c r="BD365" s="5">
        <f t="shared" si="195"/>
        <v>0</v>
      </c>
      <c r="BE365" s="5">
        <f t="shared" si="196"/>
        <v>0</v>
      </c>
      <c r="BF365" s="5"/>
      <c r="BI365">
        <f>IF(Förbrukning!F364="",Förbrukning!E364,0)/IF(Förbrukning!$B$3=Listor!$B$5,F365,1)</f>
        <v>0</v>
      </c>
      <c r="BJ365">
        <f>Förbrukning!F364/IF(Förbrukning!$B$3=Listor!$B$5,F365,1)</f>
        <v>0</v>
      </c>
      <c r="BL365">
        <f t="shared" si="197"/>
        <v>9</v>
      </c>
      <c r="BM365">
        <f t="shared" si="202"/>
        <v>3</v>
      </c>
      <c r="BN365" s="5">
        <f>Indata!$B$7</f>
        <v>0</v>
      </c>
    </row>
    <row r="366" spans="4:66" x14ac:dyDescent="0.2">
      <c r="D366" s="4">
        <f t="shared" si="203"/>
        <v>46657</v>
      </c>
      <c r="E366" s="62">
        <f t="shared" si="198"/>
        <v>0</v>
      </c>
      <c r="F366">
        <f>24+SUMIFS(Listor!$C$22:$C$23,Listor!$B$22:$B$23,Uttag!D366)</f>
        <v>24</v>
      </c>
      <c r="G366" s="5">
        <f t="shared" si="199"/>
        <v>0</v>
      </c>
      <c r="I366" s="206">
        <f>Förbrukning!H365</f>
        <v>0</v>
      </c>
      <c r="J366" s="93"/>
      <c r="K366" s="132"/>
      <c r="L366" s="133"/>
      <c r="N366" s="5">
        <f t="shared" si="171"/>
        <v>0</v>
      </c>
      <c r="P366" s="5">
        <f>I366*SUMIFS(Priser!$L$3:$L$14,Priser!$A$3:$A$14,BL366)</f>
        <v>0</v>
      </c>
      <c r="Q366" s="5">
        <f t="shared" si="172"/>
        <v>0</v>
      </c>
      <c r="R366" s="5"/>
      <c r="U366" s="5">
        <f t="shared" si="173"/>
        <v>0</v>
      </c>
      <c r="V366" s="5">
        <f t="shared" si="204"/>
        <v>0</v>
      </c>
      <c r="W366" s="5">
        <f t="shared" si="174"/>
        <v>0</v>
      </c>
      <c r="X366" s="5">
        <f t="shared" si="200"/>
        <v>0</v>
      </c>
      <c r="Y366" s="5">
        <f>IF(X366&gt;=Priser!$N$6,Priser!$O$6,IF(X366&gt;=Priser!$N$5,Priser!$O$5,IF(X366&gt;=Priser!$N$4,Priser!$O$4,Priser!$O$3)))</f>
        <v>0</v>
      </c>
      <c r="Z366" s="5">
        <f>Y366*SUMIFS(Priser!$L$3:$L$14,Priser!$A$3:$A$14,$BL366)*V366</f>
        <v>0</v>
      </c>
      <c r="AA366" s="5">
        <f t="shared" si="201"/>
        <v>0</v>
      </c>
      <c r="AB366" s="5">
        <f>IF(AA366&gt;=Priser!$P$6,Priser!$Q$6,IF(AA366&gt;=Priser!$P$5,Priser!$Q$5,IF(AA366&gt;=Priser!$P$4,Priser!$Q$4,Priser!$Q$3)))</f>
        <v>0</v>
      </c>
      <c r="AC366" s="5">
        <f>AB366*SUMIFS(Priser!$L$3:$L$14,Priser!$A$3:$A$14,$BL366)*W366</f>
        <v>0</v>
      </c>
      <c r="AE366" s="5"/>
      <c r="AG366" s="5">
        <f t="shared" si="175"/>
        <v>0</v>
      </c>
      <c r="AH366" s="5">
        <f t="shared" si="176"/>
        <v>0</v>
      </c>
      <c r="AI366" s="5">
        <f t="shared" si="177"/>
        <v>0</v>
      </c>
      <c r="AJ366" s="5">
        <f t="shared" si="178"/>
        <v>0</v>
      </c>
      <c r="AK366" s="5">
        <f t="shared" si="179"/>
        <v>0</v>
      </c>
      <c r="AL366" s="5">
        <f t="shared" si="180"/>
        <v>0</v>
      </c>
      <c r="AM366" s="5">
        <f t="shared" si="181"/>
        <v>0</v>
      </c>
      <c r="AN366" s="5">
        <f t="shared" si="182"/>
        <v>0</v>
      </c>
      <c r="AO366" s="5">
        <f t="shared" si="183"/>
        <v>0</v>
      </c>
      <c r="AP366" s="5">
        <f t="shared" si="184"/>
        <v>0</v>
      </c>
      <c r="AQ366" s="5">
        <f t="shared" si="185"/>
        <v>0</v>
      </c>
      <c r="AR366" s="5">
        <f t="shared" si="186"/>
        <v>0</v>
      </c>
      <c r="AS366" s="5">
        <f t="shared" si="187"/>
        <v>0</v>
      </c>
      <c r="AT366" s="5">
        <f t="shared" si="188"/>
        <v>0</v>
      </c>
      <c r="AV366" s="5"/>
      <c r="AX366" s="5">
        <f t="shared" si="189"/>
        <v>0</v>
      </c>
      <c r="AY366" s="5">
        <f t="shared" si="190"/>
        <v>0</v>
      </c>
      <c r="AZ366" s="5">
        <f t="shared" si="191"/>
        <v>0</v>
      </c>
      <c r="BA366" s="5">
        <f t="shared" si="192"/>
        <v>0</v>
      </c>
      <c r="BB366" s="5">
        <f t="shared" si="193"/>
        <v>0</v>
      </c>
      <c r="BC366" s="5">
        <f t="shared" si="194"/>
        <v>0</v>
      </c>
      <c r="BD366" s="5">
        <f t="shared" si="195"/>
        <v>0</v>
      </c>
      <c r="BE366" s="5">
        <f t="shared" si="196"/>
        <v>0</v>
      </c>
      <c r="BF366" s="5"/>
      <c r="BI366">
        <f>IF(Förbrukning!F365="",Förbrukning!E365,0)/IF(Förbrukning!$B$3=Listor!$B$5,F366,1)</f>
        <v>0</v>
      </c>
      <c r="BJ366">
        <f>Förbrukning!F365/IF(Förbrukning!$B$3=Listor!$B$5,F366,1)</f>
        <v>0</v>
      </c>
      <c r="BL366">
        <f t="shared" si="197"/>
        <v>9</v>
      </c>
      <c r="BM366">
        <f t="shared" si="202"/>
        <v>3</v>
      </c>
      <c r="BN366" s="5">
        <f>Indata!$B$7</f>
        <v>0</v>
      </c>
    </row>
    <row r="367" spans="4:66" x14ac:dyDescent="0.2">
      <c r="D367" s="4">
        <f t="shared" si="203"/>
        <v>46658</v>
      </c>
      <c r="E367" s="62">
        <f t="shared" si="198"/>
        <v>0</v>
      </c>
      <c r="F367">
        <f>24+SUMIFS(Listor!$C$22:$C$23,Listor!$B$22:$B$23,Uttag!D367)</f>
        <v>24</v>
      </c>
      <c r="G367" s="5">
        <f t="shared" si="199"/>
        <v>0</v>
      </c>
      <c r="I367" s="206">
        <f>Förbrukning!H366</f>
        <v>0</v>
      </c>
      <c r="J367" s="93"/>
      <c r="K367" s="132"/>
      <c r="L367" s="133"/>
      <c r="N367" s="5">
        <f t="shared" si="171"/>
        <v>0</v>
      </c>
      <c r="P367" s="5">
        <f>I367*SUMIFS(Priser!$L$3:$L$14,Priser!$A$3:$A$14,BL367)</f>
        <v>0</v>
      </c>
      <c r="Q367" s="5">
        <f t="shared" si="172"/>
        <v>0</v>
      </c>
      <c r="R367" s="5"/>
      <c r="U367" s="5">
        <f t="shared" si="173"/>
        <v>0</v>
      </c>
      <c r="V367" s="5">
        <f t="shared" si="204"/>
        <v>0</v>
      </c>
      <c r="W367" s="5">
        <f t="shared" si="174"/>
        <v>0</v>
      </c>
      <c r="X367" s="5">
        <f t="shared" si="200"/>
        <v>0</v>
      </c>
      <c r="Y367" s="5">
        <f>IF(X367&gt;=Priser!$N$6,Priser!$O$6,IF(X367&gt;=Priser!$N$5,Priser!$O$5,IF(X367&gt;=Priser!$N$4,Priser!$O$4,Priser!$O$3)))</f>
        <v>0</v>
      </c>
      <c r="Z367" s="5">
        <f>Y367*SUMIFS(Priser!$L$3:$L$14,Priser!$A$3:$A$14,$BL367)*V367</f>
        <v>0</v>
      </c>
      <c r="AA367" s="5">
        <f t="shared" si="201"/>
        <v>0</v>
      </c>
      <c r="AB367" s="5">
        <f>IF(AA367&gt;=Priser!$P$6,Priser!$Q$6,IF(AA367&gt;=Priser!$P$5,Priser!$Q$5,IF(AA367&gt;=Priser!$P$4,Priser!$Q$4,Priser!$Q$3)))</f>
        <v>0</v>
      </c>
      <c r="AC367" s="5">
        <f>AB367*SUMIFS(Priser!$L$3:$L$14,Priser!$A$3:$A$14,$BL367)*W367</f>
        <v>0</v>
      </c>
      <c r="AE367" s="5"/>
      <c r="AG367" s="5">
        <f t="shared" si="175"/>
        <v>0</v>
      </c>
      <c r="AH367" s="5">
        <f t="shared" si="176"/>
        <v>0</v>
      </c>
      <c r="AI367" s="5">
        <f t="shared" si="177"/>
        <v>0</v>
      </c>
      <c r="AJ367" s="5">
        <f t="shared" si="178"/>
        <v>0</v>
      </c>
      <c r="AK367" s="5">
        <f t="shared" si="179"/>
        <v>0</v>
      </c>
      <c r="AL367" s="5">
        <f t="shared" si="180"/>
        <v>0</v>
      </c>
      <c r="AM367" s="5">
        <f t="shared" si="181"/>
        <v>0</v>
      </c>
      <c r="AN367" s="5">
        <f t="shared" si="182"/>
        <v>0</v>
      </c>
      <c r="AO367" s="5">
        <f t="shared" si="183"/>
        <v>0</v>
      </c>
      <c r="AP367" s="5">
        <f t="shared" si="184"/>
        <v>0</v>
      </c>
      <c r="AQ367" s="5">
        <f t="shared" si="185"/>
        <v>0</v>
      </c>
      <c r="AR367" s="5">
        <f t="shared" si="186"/>
        <v>0</v>
      </c>
      <c r="AS367" s="5">
        <f t="shared" si="187"/>
        <v>0</v>
      </c>
      <c r="AT367" s="5">
        <f t="shared" si="188"/>
        <v>0</v>
      </c>
      <c r="AV367" s="5"/>
      <c r="AX367" s="5">
        <f t="shared" si="189"/>
        <v>0</v>
      </c>
      <c r="AY367" s="5">
        <f t="shared" si="190"/>
        <v>0</v>
      </c>
      <c r="AZ367" s="5">
        <f t="shared" si="191"/>
        <v>0</v>
      </c>
      <c r="BA367" s="5">
        <f t="shared" si="192"/>
        <v>0</v>
      </c>
      <c r="BB367" s="5">
        <f t="shared" si="193"/>
        <v>0</v>
      </c>
      <c r="BC367" s="5">
        <f t="shared" si="194"/>
        <v>0</v>
      </c>
      <c r="BD367" s="5">
        <f t="shared" si="195"/>
        <v>0</v>
      </c>
      <c r="BE367" s="5">
        <f t="shared" si="196"/>
        <v>0</v>
      </c>
      <c r="BF367" s="5"/>
      <c r="BI367">
        <f>IF(Förbrukning!F366="",Förbrukning!E366,0)/IF(Förbrukning!$B$3=Listor!$B$5,F367,1)</f>
        <v>0</v>
      </c>
      <c r="BJ367">
        <f>Förbrukning!F366/IF(Förbrukning!$B$3=Listor!$B$5,F367,1)</f>
        <v>0</v>
      </c>
      <c r="BL367">
        <f t="shared" si="197"/>
        <v>9</v>
      </c>
      <c r="BM367">
        <f t="shared" si="202"/>
        <v>3</v>
      </c>
      <c r="BN367" s="5">
        <f>Indata!$B$7</f>
        <v>0</v>
      </c>
    </row>
    <row r="368" spans="4:66" x14ac:dyDescent="0.2">
      <c r="D368" s="4">
        <f t="shared" si="203"/>
        <v>46659</v>
      </c>
      <c r="E368" s="62">
        <f t="shared" si="198"/>
        <v>0</v>
      </c>
      <c r="F368">
        <f>24+SUMIFS(Listor!$C$22:$C$23,Listor!$B$22:$B$23,Uttag!D368)</f>
        <v>24</v>
      </c>
      <c r="G368" s="5">
        <f t="shared" si="199"/>
        <v>0</v>
      </c>
      <c r="I368" s="206">
        <f>Förbrukning!H367</f>
        <v>0</v>
      </c>
      <c r="J368" s="93"/>
      <c r="K368" s="132"/>
      <c r="L368" s="133"/>
      <c r="N368" s="5">
        <f t="shared" si="171"/>
        <v>0</v>
      </c>
      <c r="P368" s="5">
        <f>I368*SUMIFS(Priser!$L$3:$L$14,Priser!$A$3:$A$14,BL368)</f>
        <v>0</v>
      </c>
      <c r="Q368" s="5">
        <f t="shared" si="172"/>
        <v>0</v>
      </c>
      <c r="R368" s="5"/>
      <c r="U368" s="5">
        <f t="shared" si="173"/>
        <v>0</v>
      </c>
      <c r="V368" s="5">
        <f t="shared" si="204"/>
        <v>0</v>
      </c>
      <c r="W368" s="5">
        <f t="shared" si="174"/>
        <v>0</v>
      </c>
      <c r="X368" s="5">
        <f t="shared" si="200"/>
        <v>0</v>
      </c>
      <c r="Y368" s="5">
        <f>IF(X368&gt;=Priser!$N$6,Priser!$O$6,IF(X368&gt;=Priser!$N$5,Priser!$O$5,IF(X368&gt;=Priser!$N$4,Priser!$O$4,Priser!$O$3)))</f>
        <v>0</v>
      </c>
      <c r="Z368" s="5">
        <f>Y368*SUMIFS(Priser!$L$3:$L$14,Priser!$A$3:$A$14,$BL368)*V368</f>
        <v>0</v>
      </c>
      <c r="AA368" s="5">
        <f t="shared" si="201"/>
        <v>0</v>
      </c>
      <c r="AB368" s="5">
        <f>IF(AA368&gt;=Priser!$P$6,Priser!$Q$6,IF(AA368&gt;=Priser!$P$5,Priser!$Q$5,IF(AA368&gt;=Priser!$P$4,Priser!$Q$4,Priser!$Q$3)))</f>
        <v>0</v>
      </c>
      <c r="AC368" s="5">
        <f>AB368*SUMIFS(Priser!$L$3:$L$14,Priser!$A$3:$A$14,$BL368)*W368</f>
        <v>0</v>
      </c>
      <c r="AE368" s="5"/>
      <c r="AG368" s="5">
        <f t="shared" si="175"/>
        <v>0</v>
      </c>
      <c r="AH368" s="5">
        <f t="shared" si="176"/>
        <v>0</v>
      </c>
      <c r="AI368" s="5">
        <f t="shared" si="177"/>
        <v>0</v>
      </c>
      <c r="AJ368" s="5">
        <f t="shared" si="178"/>
        <v>0</v>
      </c>
      <c r="AK368" s="5">
        <f t="shared" si="179"/>
        <v>0</v>
      </c>
      <c r="AL368" s="5">
        <f t="shared" si="180"/>
        <v>0</v>
      </c>
      <c r="AM368" s="5">
        <f t="shared" si="181"/>
        <v>0</v>
      </c>
      <c r="AN368" s="5">
        <f t="shared" si="182"/>
        <v>0</v>
      </c>
      <c r="AO368" s="5">
        <f t="shared" si="183"/>
        <v>0</v>
      </c>
      <c r="AP368" s="5">
        <f t="shared" si="184"/>
        <v>0</v>
      </c>
      <c r="AQ368" s="5">
        <f t="shared" si="185"/>
        <v>0</v>
      </c>
      <c r="AR368" s="5">
        <f t="shared" si="186"/>
        <v>0</v>
      </c>
      <c r="AS368" s="5">
        <f t="shared" si="187"/>
        <v>0</v>
      </c>
      <c r="AT368" s="5">
        <f t="shared" si="188"/>
        <v>0</v>
      </c>
      <c r="AV368" s="5"/>
      <c r="AX368" s="5">
        <f t="shared" si="189"/>
        <v>0</v>
      </c>
      <c r="AY368" s="5">
        <f t="shared" si="190"/>
        <v>0</v>
      </c>
      <c r="AZ368" s="5">
        <f t="shared" si="191"/>
        <v>0</v>
      </c>
      <c r="BA368" s="5">
        <f t="shared" si="192"/>
        <v>0</v>
      </c>
      <c r="BB368" s="5">
        <f t="shared" si="193"/>
        <v>0</v>
      </c>
      <c r="BC368" s="5">
        <f t="shared" si="194"/>
        <v>0</v>
      </c>
      <c r="BD368" s="5">
        <f t="shared" si="195"/>
        <v>0</v>
      </c>
      <c r="BE368" s="5">
        <f t="shared" si="196"/>
        <v>0</v>
      </c>
      <c r="BF368" s="5"/>
      <c r="BI368">
        <f>IF(Förbrukning!F367="",Förbrukning!E367,0)/IF(Förbrukning!$B$3=Listor!$B$5,F368,1)</f>
        <v>0</v>
      </c>
      <c r="BJ368">
        <f>Förbrukning!F367/IF(Förbrukning!$B$3=Listor!$B$5,F368,1)</f>
        <v>0</v>
      </c>
      <c r="BL368">
        <f t="shared" si="197"/>
        <v>9</v>
      </c>
      <c r="BM368">
        <f t="shared" si="202"/>
        <v>3</v>
      </c>
      <c r="BN368" s="5">
        <f>Indata!$B$7</f>
        <v>0</v>
      </c>
    </row>
    <row r="369" spans="4:67" x14ac:dyDescent="0.2">
      <c r="D369" s="4">
        <f>D368+1</f>
        <v>46660</v>
      </c>
      <c r="E369" s="62">
        <f t="shared" si="198"/>
        <v>0</v>
      </c>
      <c r="F369">
        <f>24+SUMIFS(Listor!$C$22:$C$23,Listor!$B$22:$B$23,Uttag!D369)</f>
        <v>24</v>
      </c>
      <c r="G369" s="5">
        <f t="shared" si="199"/>
        <v>0</v>
      </c>
      <c r="I369" s="206">
        <f>Förbrukning!H368</f>
        <v>0</v>
      </c>
      <c r="J369" s="93"/>
      <c r="K369" s="134"/>
      <c r="L369" s="135"/>
      <c r="N369" s="5">
        <f t="shared" si="171"/>
        <v>0</v>
      </c>
      <c r="P369" s="5">
        <f>I369*SUMIFS(Priser!$L$3:$L$14,Priser!$A$3:$A$14,BL369)</f>
        <v>0</v>
      </c>
      <c r="Q369" s="5">
        <f t="shared" si="172"/>
        <v>0</v>
      </c>
      <c r="R369" s="5"/>
      <c r="U369" s="5">
        <f t="shared" si="173"/>
        <v>0</v>
      </c>
      <c r="V369" s="5">
        <f t="shared" si="204"/>
        <v>0</v>
      </c>
      <c r="W369" s="5">
        <f t="shared" si="174"/>
        <v>0</v>
      </c>
      <c r="X369" s="5">
        <f t="shared" si="200"/>
        <v>0</v>
      </c>
      <c r="Y369" s="5">
        <f>IF(X369&gt;=Priser!$N$6,Priser!$O$6,IF(X369&gt;=Priser!$N$5,Priser!$O$5,IF(X369&gt;=Priser!$N$4,Priser!$O$4,Priser!$O$3)))</f>
        <v>0</v>
      </c>
      <c r="Z369" s="5">
        <f>Y369*SUMIFS(Priser!$L$3:$L$14,Priser!$A$3:$A$14,$BL369)*V369</f>
        <v>0</v>
      </c>
      <c r="AA369" s="5">
        <f t="shared" si="201"/>
        <v>0</v>
      </c>
      <c r="AB369" s="5">
        <f>IF(AA369&gt;=Priser!$P$6,Priser!$Q$6,IF(AA369&gt;=Priser!$P$5,Priser!$Q$5,IF(AA369&gt;=Priser!$P$4,Priser!$Q$4,Priser!$Q$3)))</f>
        <v>0</v>
      </c>
      <c r="AC369" s="5">
        <f>AB369*SUMIFS(Priser!$L$3:$L$14,Priser!$A$3:$A$14,$BL369)*W369</f>
        <v>0</v>
      </c>
      <c r="AE369" s="5"/>
      <c r="AG369" s="5">
        <f t="shared" si="175"/>
        <v>0</v>
      </c>
      <c r="AH369" s="5">
        <f t="shared" si="176"/>
        <v>0</v>
      </c>
      <c r="AI369" s="5">
        <f t="shared" si="177"/>
        <v>0</v>
      </c>
      <c r="AJ369" s="5">
        <f t="shared" si="178"/>
        <v>0</v>
      </c>
      <c r="AK369" s="5">
        <f t="shared" si="179"/>
        <v>0</v>
      </c>
      <c r="AL369" s="5">
        <f t="shared" si="180"/>
        <v>0</v>
      </c>
      <c r="AM369" s="5">
        <f t="shared" si="181"/>
        <v>0</v>
      </c>
      <c r="AN369" s="5">
        <f t="shared" si="182"/>
        <v>0</v>
      </c>
      <c r="AO369" s="5">
        <f t="shared" si="183"/>
        <v>0</v>
      </c>
      <c r="AP369" s="5">
        <f t="shared" si="184"/>
        <v>0</v>
      </c>
      <c r="AQ369" s="5">
        <f t="shared" si="185"/>
        <v>0</v>
      </c>
      <c r="AR369" s="5">
        <f t="shared" si="186"/>
        <v>0</v>
      </c>
      <c r="AS369" s="5">
        <f t="shared" si="187"/>
        <v>0</v>
      </c>
      <c r="AT369" s="5">
        <f t="shared" si="188"/>
        <v>0</v>
      </c>
      <c r="AV369" s="5"/>
      <c r="AX369" s="5">
        <f t="shared" si="189"/>
        <v>0</v>
      </c>
      <c r="AY369" s="5">
        <f t="shared" si="190"/>
        <v>0</v>
      </c>
      <c r="AZ369" s="5">
        <f t="shared" si="191"/>
        <v>0</v>
      </c>
      <c r="BA369" s="5">
        <f t="shared" si="192"/>
        <v>0</v>
      </c>
      <c r="BB369" s="5">
        <f t="shared" si="193"/>
        <v>0</v>
      </c>
      <c r="BC369" s="5">
        <f t="shared" si="194"/>
        <v>0</v>
      </c>
      <c r="BD369" s="5">
        <f t="shared" si="195"/>
        <v>0</v>
      </c>
      <c r="BE369" s="5">
        <f t="shared" si="196"/>
        <v>0</v>
      </c>
      <c r="BF369" s="5"/>
      <c r="BI369">
        <f>IF(Förbrukning!F368="",Förbrukning!E368,0)/IF(Förbrukning!$B$3=Listor!$B$5,F369,1)</f>
        <v>0</v>
      </c>
      <c r="BJ369">
        <f>Förbrukning!F368/IF(Förbrukning!$B$3=Listor!$B$5,F369,1)</f>
        <v>0</v>
      </c>
      <c r="BL369">
        <f t="shared" si="197"/>
        <v>9</v>
      </c>
      <c r="BM369">
        <f t="shared" si="202"/>
        <v>3</v>
      </c>
      <c r="BN369" s="5">
        <f>Indata!$B$7</f>
        <v>0</v>
      </c>
    </row>
    <row r="370" spans="4:67" x14ac:dyDescent="0.2">
      <c r="D370" s="4"/>
      <c r="E370" s="62"/>
      <c r="G370" s="5"/>
      <c r="I370" s="207"/>
      <c r="J370" s="208"/>
      <c r="K370" s="209"/>
      <c r="L370" s="210"/>
      <c r="N370" s="5"/>
      <c r="P370" s="5"/>
      <c r="Q370" s="5"/>
      <c r="R370" s="5"/>
      <c r="U370" s="5"/>
      <c r="V370" s="5"/>
      <c r="W370" s="5"/>
      <c r="X370" s="5"/>
      <c r="Y370" s="5"/>
      <c r="Z370" s="5"/>
      <c r="AA370" s="5"/>
      <c r="AB370" s="5"/>
      <c r="AC370" s="5"/>
      <c r="AE370" s="5"/>
      <c r="AG370" s="5"/>
      <c r="AH370" s="5"/>
      <c r="AI370" s="5"/>
      <c r="AJ370" s="5"/>
      <c r="AK370" s="5"/>
      <c r="AL370" s="5"/>
      <c r="AM370" s="5"/>
      <c r="AN370" s="5"/>
      <c r="AO370" s="5"/>
      <c r="AP370" s="5"/>
      <c r="AQ370" s="5"/>
      <c r="AR370" s="5"/>
      <c r="AS370" s="5"/>
      <c r="AT370" s="5"/>
      <c r="AV370" s="5"/>
      <c r="AX370" s="5"/>
      <c r="AY370" s="5"/>
      <c r="AZ370" s="5"/>
      <c r="BA370" s="5"/>
      <c r="BB370" s="5"/>
      <c r="BC370" s="5"/>
      <c r="BD370" s="5"/>
      <c r="BE370" s="5"/>
      <c r="BF370" s="5"/>
      <c r="BN370" s="5"/>
    </row>
    <row r="372" spans="4:67" x14ac:dyDescent="0.2">
      <c r="U372" s="5"/>
      <c r="V372" s="5"/>
      <c r="AM372" s="5"/>
      <c r="AN372" s="5"/>
      <c r="AO372" s="5"/>
      <c r="AP372" s="5"/>
      <c r="AQ372" s="5"/>
      <c r="AR372" s="5"/>
      <c r="AS372" s="5"/>
      <c r="AT372" s="5"/>
    </row>
    <row r="373" spans="4:67" x14ac:dyDescent="0.2">
      <c r="U373" s="5"/>
      <c r="V373" s="5"/>
      <c r="AM373" s="5"/>
      <c r="AN373" s="5"/>
      <c r="AO373" s="5"/>
      <c r="AP373" s="5"/>
      <c r="AQ373" s="5"/>
      <c r="AR373" s="5"/>
      <c r="AS373" s="5"/>
      <c r="AT373" s="5"/>
    </row>
    <row r="374" spans="4:67" x14ac:dyDescent="0.2">
      <c r="U374" s="5"/>
      <c r="V374" s="5"/>
      <c r="AM374" s="5"/>
      <c r="AN374" s="5"/>
      <c r="AO374" s="5"/>
      <c r="AP374" s="5"/>
      <c r="AQ374" s="5"/>
      <c r="AR374" s="5"/>
      <c r="AS374" s="5"/>
      <c r="AT374" s="5"/>
    </row>
    <row r="375" spans="4:67" x14ac:dyDescent="0.2">
      <c r="U375" s="5"/>
      <c r="V375" s="5"/>
      <c r="AM375" s="5"/>
      <c r="AN375" s="5"/>
      <c r="AO375" s="5"/>
      <c r="AP375" s="5"/>
      <c r="AQ375" s="5"/>
      <c r="AR375" s="5"/>
      <c r="AS375" s="5"/>
      <c r="AT375" s="5"/>
    </row>
    <row r="376" spans="4:67" x14ac:dyDescent="0.2">
      <c r="U376" s="5"/>
      <c r="V376" s="5"/>
      <c r="W376" s="5"/>
      <c r="X376" s="5"/>
      <c r="Y376" s="5"/>
      <c r="Z376" s="5"/>
      <c r="AA376" s="5"/>
      <c r="AB376" s="5"/>
      <c r="AC376" s="5"/>
      <c r="BN376" s="5"/>
      <c r="BO376" s="5"/>
    </row>
    <row r="377" spans="4:67" x14ac:dyDescent="0.2">
      <c r="U377" s="5"/>
      <c r="V377" s="5"/>
      <c r="W377" s="5"/>
      <c r="X377" s="5"/>
      <c r="Y377" s="5"/>
      <c r="Z377" s="5"/>
      <c r="AA377" s="5"/>
      <c r="AB377" s="5"/>
      <c r="AC377" s="5"/>
      <c r="BN377" s="5"/>
      <c r="BO377" s="5"/>
    </row>
    <row r="378" spans="4:67" x14ac:dyDescent="0.2">
      <c r="U378" s="5"/>
      <c r="V378" s="5"/>
      <c r="W378" s="5"/>
      <c r="X378" s="5"/>
      <c r="Y378" s="5"/>
      <c r="Z378" s="5"/>
      <c r="AA378" s="5"/>
      <c r="AB378" s="5"/>
      <c r="AC378" s="5"/>
      <c r="BN378" s="5"/>
      <c r="BO378" s="5"/>
    </row>
    <row r="379" spans="4:67" x14ac:dyDescent="0.2">
      <c r="U379" s="5"/>
      <c r="V379" s="5"/>
      <c r="W379" s="5"/>
      <c r="X379" s="5"/>
      <c r="Y379" s="5"/>
      <c r="Z379" s="5"/>
      <c r="AA379" s="5"/>
      <c r="AB379" s="5"/>
      <c r="AC379" s="5"/>
      <c r="BN379" s="5"/>
      <c r="BO379" s="5"/>
    </row>
    <row r="380" spans="4:67" x14ac:dyDescent="0.2">
      <c r="U380" s="5"/>
      <c r="V380" s="5"/>
      <c r="W380" s="5"/>
      <c r="X380" s="5"/>
      <c r="Y380" s="5"/>
      <c r="Z380" s="5"/>
      <c r="AA380" s="5"/>
      <c r="AB380" s="5"/>
      <c r="AC380" s="5"/>
      <c r="BN380" s="5"/>
      <c r="BO380" s="5"/>
    </row>
    <row r="381" spans="4:67" x14ac:dyDescent="0.2">
      <c r="U381" s="5"/>
      <c r="V381" s="5"/>
      <c r="W381" s="5"/>
      <c r="X381" s="5"/>
      <c r="Y381" s="5"/>
      <c r="Z381" s="5"/>
      <c r="AA381" s="5"/>
      <c r="AB381" s="5"/>
      <c r="AC381" s="5"/>
      <c r="AM381" s="5"/>
      <c r="AN381" s="5"/>
      <c r="AO381" s="5"/>
      <c r="AP381" s="5"/>
      <c r="AQ381" s="5"/>
      <c r="AR381" s="5"/>
      <c r="AS381" s="5"/>
      <c r="AT381" s="5"/>
      <c r="BN381" s="5"/>
      <c r="BO381" s="5"/>
    </row>
    <row r="382" spans="4:67" x14ac:dyDescent="0.2">
      <c r="U382" s="5"/>
      <c r="V382" s="5"/>
      <c r="W382" s="5"/>
      <c r="X382" s="5"/>
      <c r="Y382" s="5"/>
      <c r="Z382" s="5"/>
      <c r="AA382" s="5"/>
      <c r="AB382" s="5"/>
      <c r="AC382" s="5"/>
      <c r="AM382" s="5"/>
      <c r="AN382" s="5"/>
      <c r="AO382" s="5"/>
      <c r="AP382" s="5"/>
      <c r="AQ382" s="5"/>
      <c r="AR382" s="5"/>
      <c r="AS382" s="5"/>
      <c r="AT382" s="5"/>
      <c r="BN382" s="5"/>
      <c r="BO382" s="5"/>
    </row>
    <row r="383" spans="4:67" x14ac:dyDescent="0.2">
      <c r="U383" s="5"/>
      <c r="V383" s="5"/>
      <c r="W383" s="5"/>
      <c r="X383" s="5"/>
      <c r="Y383" s="5"/>
      <c r="Z383" s="5"/>
      <c r="AA383" s="5"/>
      <c r="AB383" s="5"/>
      <c r="AC383" s="5"/>
      <c r="AM383" s="5"/>
      <c r="AN383" s="5"/>
      <c r="AO383" s="5"/>
      <c r="AP383" s="5"/>
      <c r="AQ383" s="5"/>
      <c r="AR383" s="5"/>
      <c r="AS383" s="5"/>
      <c r="AT383" s="5"/>
      <c r="BN383" s="5"/>
      <c r="BO383" s="5"/>
    </row>
    <row r="384" spans="4:67" x14ac:dyDescent="0.2">
      <c r="U384" s="5"/>
      <c r="V384" s="5"/>
      <c r="W384" s="5"/>
      <c r="X384" s="5"/>
      <c r="Y384" s="5"/>
      <c r="Z384" s="5"/>
      <c r="AA384" s="5"/>
      <c r="AB384" s="5"/>
      <c r="AC384" s="5"/>
      <c r="AM384" s="5"/>
      <c r="AN384" s="5"/>
      <c r="AO384" s="5"/>
      <c r="AP384" s="5"/>
      <c r="AQ384" s="5"/>
      <c r="AR384" s="5"/>
      <c r="AS384" s="5"/>
      <c r="AT384" s="5"/>
      <c r="BN384" s="5"/>
      <c r="BO384" s="5"/>
    </row>
    <row r="385" spans="21:67" x14ac:dyDescent="0.2">
      <c r="U385" s="5"/>
      <c r="V385" s="5"/>
      <c r="W385" s="5"/>
      <c r="X385" s="5"/>
      <c r="Y385" s="5"/>
      <c r="Z385" s="5"/>
      <c r="AA385" s="5"/>
      <c r="AB385" s="5"/>
      <c r="AC385" s="5"/>
      <c r="AM385" s="5"/>
      <c r="AN385" s="5"/>
      <c r="AO385" s="5"/>
      <c r="AP385" s="5"/>
      <c r="AQ385" s="5"/>
      <c r="AR385" s="5"/>
      <c r="AS385" s="5"/>
      <c r="AT385" s="5"/>
      <c r="BN385" s="5"/>
      <c r="BO385" s="5"/>
    </row>
    <row r="386" spans="21:67" x14ac:dyDescent="0.2">
      <c r="U386" s="5"/>
      <c r="V386" s="5"/>
      <c r="W386" s="5"/>
      <c r="X386" s="5"/>
      <c r="Y386" s="5"/>
      <c r="Z386" s="5"/>
      <c r="AA386" s="5"/>
      <c r="AB386" s="5"/>
      <c r="AC386" s="5"/>
      <c r="AM386" s="5"/>
      <c r="AN386" s="5"/>
      <c r="AO386" s="5"/>
      <c r="AP386" s="5"/>
      <c r="AQ386" s="5"/>
      <c r="AR386" s="5"/>
      <c r="AS386" s="5"/>
      <c r="AT386" s="5"/>
      <c r="BN386" s="5"/>
      <c r="BO386" s="5"/>
    </row>
    <row r="387" spans="21:67" x14ac:dyDescent="0.2">
      <c r="U387" s="5"/>
      <c r="V387" s="5"/>
      <c r="W387" s="5"/>
      <c r="X387" s="5"/>
      <c r="Y387" s="5"/>
      <c r="Z387" s="5"/>
      <c r="AA387" s="5"/>
      <c r="AB387" s="5"/>
      <c r="AC387" s="5"/>
      <c r="AM387" s="5"/>
      <c r="AN387" s="5"/>
      <c r="AO387" s="5"/>
      <c r="AP387" s="5"/>
      <c r="AQ387" s="5"/>
      <c r="AR387" s="5"/>
      <c r="AS387" s="5"/>
      <c r="AT387" s="5"/>
      <c r="BN387" s="5"/>
      <c r="BO387" s="5"/>
    </row>
    <row r="388" spans="21:67" x14ac:dyDescent="0.2">
      <c r="U388" s="5"/>
      <c r="V388" s="5"/>
      <c r="AM388" s="5"/>
      <c r="AN388" s="5"/>
      <c r="AO388" s="5"/>
      <c r="AP388" s="5"/>
      <c r="AQ388" s="5"/>
      <c r="AR388" s="5"/>
      <c r="AS388" s="5"/>
      <c r="AT388" s="5"/>
      <c r="BL388" s="5"/>
      <c r="BM388" s="5"/>
    </row>
    <row r="391" spans="21:67" x14ac:dyDescent="0.2">
      <c r="U391" s="9"/>
      <c r="AG391" s="9"/>
      <c r="AH391" s="9"/>
      <c r="AI391" s="9"/>
      <c r="AJ391" s="9"/>
      <c r="AK391" s="9"/>
      <c r="AL391" s="9"/>
      <c r="AM391" s="9"/>
      <c r="AN391" s="9"/>
      <c r="AO391" s="9"/>
      <c r="AP391" s="9"/>
      <c r="AQ391" s="9"/>
      <c r="AR391" s="9"/>
      <c r="AS391" s="9"/>
      <c r="AT391" s="9"/>
    </row>
    <row r="392" spans="21:67" x14ac:dyDescent="0.2">
      <c r="U392" s="9"/>
      <c r="AG392" s="9"/>
      <c r="AH392" s="9"/>
      <c r="AI392" s="9"/>
      <c r="AJ392" s="9"/>
      <c r="AK392" s="9"/>
      <c r="AL392" s="9"/>
      <c r="AM392" s="9"/>
      <c r="AN392" s="9"/>
      <c r="AO392" s="9"/>
      <c r="AP392" s="9"/>
      <c r="AQ392" s="9"/>
      <c r="AR392" s="9"/>
      <c r="AS392" s="9"/>
      <c r="AT392" s="9"/>
    </row>
    <row r="393" spans="21:67" x14ac:dyDescent="0.2">
      <c r="U393" s="9"/>
      <c r="AG393" s="9"/>
      <c r="AH393" s="9"/>
      <c r="AI393" s="9"/>
      <c r="AJ393" s="9"/>
      <c r="AK393" s="9"/>
      <c r="AL393" s="9"/>
      <c r="AM393" s="9"/>
      <c r="AN393" s="9"/>
      <c r="AO393" s="9"/>
      <c r="AP393" s="9"/>
      <c r="AQ393" s="9"/>
      <c r="AR393" s="9"/>
      <c r="AS393" s="9"/>
      <c r="AT393" s="9"/>
    </row>
    <row r="394" spans="21:67" x14ac:dyDescent="0.2">
      <c r="U394" s="9"/>
      <c r="AG394" s="9"/>
      <c r="AH394" s="9"/>
      <c r="AI394" s="9"/>
      <c r="AJ394" s="9"/>
      <c r="AK394" s="9"/>
      <c r="AL394" s="9"/>
      <c r="AM394" s="9"/>
      <c r="AN394" s="9"/>
      <c r="AO394" s="9"/>
      <c r="AP394" s="9"/>
      <c r="AQ394" s="9"/>
      <c r="AR394" s="9"/>
      <c r="AS394" s="9"/>
      <c r="AT394" s="9"/>
    </row>
    <row r="395" spans="21:67" x14ac:dyDescent="0.2">
      <c r="U395" s="9"/>
      <c r="AG395" s="9"/>
      <c r="AH395" s="9"/>
      <c r="AI395" s="9"/>
      <c r="AJ395" s="9"/>
      <c r="AK395" s="9"/>
      <c r="AL395" s="9"/>
      <c r="AM395" s="9"/>
      <c r="AN395" s="9"/>
      <c r="AO395" s="9"/>
      <c r="AP395" s="9"/>
      <c r="AQ395" s="9"/>
      <c r="AR395" s="9"/>
      <c r="AS395" s="9"/>
      <c r="AT395" s="9"/>
    </row>
    <row r="396" spans="21:67" x14ac:dyDescent="0.2">
      <c r="U396" s="9"/>
      <c r="AG396" s="9"/>
      <c r="AH396" s="9"/>
      <c r="AI396" s="9"/>
      <c r="AJ396" s="9"/>
      <c r="AK396" s="9"/>
      <c r="AL396" s="9"/>
      <c r="AM396" s="9"/>
      <c r="AN396" s="9"/>
      <c r="AO396" s="9"/>
      <c r="AP396" s="9"/>
      <c r="AQ396" s="9"/>
      <c r="AR396" s="9"/>
      <c r="AS396" s="9"/>
      <c r="AT396" s="9"/>
    </row>
    <row r="397" spans="21:67" x14ac:dyDescent="0.2">
      <c r="U397" s="9"/>
      <c r="AG397" s="9"/>
      <c r="AH397" s="9"/>
      <c r="AI397" s="9"/>
      <c r="AJ397" s="9"/>
      <c r="AK397" s="9"/>
      <c r="AL397" s="9"/>
      <c r="AM397" s="9"/>
      <c r="AN397" s="9"/>
      <c r="AO397" s="9"/>
      <c r="AP397" s="9"/>
      <c r="AQ397" s="9"/>
      <c r="AR397" s="9"/>
      <c r="AS397" s="9"/>
      <c r="AT397" s="9"/>
    </row>
    <row r="398" spans="21:67" x14ac:dyDescent="0.2">
      <c r="U398" s="9"/>
      <c r="AG398" s="9"/>
      <c r="AH398" s="9"/>
      <c r="AI398" s="9"/>
      <c r="AJ398" s="9"/>
      <c r="AK398" s="9"/>
      <c r="AL398" s="9"/>
      <c r="AM398" s="9"/>
      <c r="AN398" s="9"/>
      <c r="AO398" s="9"/>
      <c r="AP398" s="9"/>
      <c r="AQ398" s="9"/>
      <c r="AR398" s="9"/>
      <c r="AS398" s="9"/>
      <c r="AT398" s="9"/>
    </row>
    <row r="399" spans="21:67" x14ac:dyDescent="0.2">
      <c r="U399" s="9"/>
      <c r="AG399" s="9"/>
      <c r="AH399" s="9"/>
      <c r="AI399" s="9"/>
      <c r="AJ399" s="9"/>
      <c r="AK399" s="9"/>
      <c r="AL399" s="9"/>
      <c r="AM399" s="9"/>
      <c r="AN399" s="9"/>
      <c r="AO399" s="9"/>
      <c r="AP399" s="9"/>
      <c r="AQ399" s="9"/>
      <c r="AR399" s="9"/>
      <c r="AS399" s="9"/>
      <c r="AT399" s="9"/>
    </row>
    <row r="400" spans="21:67" x14ac:dyDescent="0.2">
      <c r="U400" s="9"/>
      <c r="AG400" s="9"/>
      <c r="AH400" s="9"/>
      <c r="AI400" s="9"/>
      <c r="AJ400" s="9"/>
      <c r="AK400" s="9"/>
      <c r="AL400" s="9"/>
      <c r="AM400" s="9"/>
      <c r="AN400" s="9"/>
      <c r="AO400" s="9"/>
      <c r="AP400" s="9"/>
      <c r="AQ400" s="9"/>
      <c r="AR400" s="9"/>
      <c r="AS400" s="9"/>
      <c r="AT400" s="9"/>
    </row>
    <row r="401" spans="4:46" x14ac:dyDescent="0.2">
      <c r="U401" s="9"/>
      <c r="AG401" s="9"/>
      <c r="AH401" s="9"/>
      <c r="AI401" s="9"/>
      <c r="AJ401" s="9"/>
      <c r="AK401" s="9"/>
      <c r="AL401" s="9"/>
      <c r="AM401" s="9"/>
      <c r="AN401" s="9"/>
      <c r="AO401" s="9"/>
      <c r="AP401" s="9"/>
      <c r="AQ401" s="9"/>
      <c r="AR401" s="9"/>
      <c r="AS401" s="9"/>
      <c r="AT401" s="9"/>
    </row>
    <row r="402" spans="4:46" x14ac:dyDescent="0.2">
      <c r="U402" s="9"/>
      <c r="AG402" s="9"/>
      <c r="AH402" s="9"/>
      <c r="AI402" s="9"/>
      <c r="AJ402" s="9"/>
      <c r="AK402" s="9"/>
      <c r="AL402" s="9"/>
      <c r="AM402" s="9"/>
      <c r="AN402" s="9"/>
      <c r="AO402" s="9"/>
      <c r="AP402" s="9"/>
      <c r="AQ402" s="9"/>
      <c r="AR402" s="9"/>
      <c r="AS402" s="9"/>
      <c r="AT402" s="9"/>
    </row>
    <row r="403" spans="4:46" x14ac:dyDescent="0.2">
      <c r="U403" s="9"/>
      <c r="AG403" s="9"/>
      <c r="AH403" s="9"/>
      <c r="AI403" s="9"/>
      <c r="AJ403" s="9"/>
      <c r="AK403" s="9"/>
      <c r="AL403" s="9"/>
      <c r="AM403" s="9"/>
      <c r="AN403" s="9"/>
      <c r="AO403" s="9"/>
      <c r="AP403" s="9"/>
      <c r="AQ403" s="9"/>
      <c r="AR403" s="9"/>
      <c r="AS403" s="9"/>
      <c r="AT403" s="9"/>
    </row>
    <row r="404" spans="4:46" x14ac:dyDescent="0.2">
      <c r="U404" s="9"/>
      <c r="AG404" s="9"/>
      <c r="AH404" s="9"/>
      <c r="AI404" s="9"/>
      <c r="AJ404" s="9"/>
      <c r="AK404" s="9"/>
      <c r="AL404" s="9"/>
      <c r="AM404" s="9"/>
      <c r="AN404" s="9"/>
      <c r="AO404" s="9"/>
      <c r="AP404" s="9"/>
      <c r="AQ404" s="9"/>
      <c r="AR404" s="9"/>
      <c r="AS404" s="9"/>
      <c r="AT404" s="9"/>
    </row>
    <row r="405" spans="4:46" x14ac:dyDescent="0.2">
      <c r="U405" s="9"/>
      <c r="AG405" s="9"/>
      <c r="AH405" s="9"/>
      <c r="AI405" s="9"/>
      <c r="AJ405" s="9"/>
      <c r="AK405" s="9"/>
      <c r="AL405" s="9"/>
      <c r="AM405" s="9"/>
      <c r="AN405" s="9"/>
      <c r="AO405" s="9"/>
      <c r="AP405" s="9"/>
      <c r="AQ405" s="9"/>
      <c r="AR405" s="9"/>
      <c r="AS405" s="9"/>
      <c r="AT405" s="9"/>
    </row>
    <row r="406" spans="4:46" x14ac:dyDescent="0.2">
      <c r="AG406" s="9"/>
      <c r="AH406" s="9"/>
      <c r="AL406" s="9"/>
      <c r="AM406" s="9"/>
      <c r="AN406" s="9"/>
      <c r="AO406" s="9"/>
      <c r="AP406" s="9"/>
      <c r="AQ406" s="9"/>
      <c r="AR406" s="9"/>
      <c r="AS406" s="9"/>
      <c r="AT406" s="9"/>
    </row>
    <row r="407" spans="4:46" x14ac:dyDescent="0.2">
      <c r="AG407" s="9"/>
      <c r="AH407" s="9"/>
      <c r="AL407" s="9"/>
      <c r="AM407" s="9"/>
      <c r="AN407" s="9"/>
      <c r="AO407" s="9"/>
      <c r="AP407" s="9"/>
      <c r="AQ407" s="9"/>
      <c r="AR407" s="9"/>
      <c r="AS407" s="9"/>
      <c r="AT407" s="9"/>
    </row>
    <row r="409" spans="4:46" x14ac:dyDescent="0.2">
      <c r="D409" s="4"/>
    </row>
    <row r="410" spans="4:46" x14ac:dyDescent="0.2">
      <c r="D410" s="4"/>
    </row>
  </sheetData>
  <sheetProtection algorithmName="SHA-512" hashValue="fkz/bnp1YA58rU1pQ4GjLzvahHoDSJwkqVPj/6b/e1evIybooZR9yRFuQivwmeku7PcQecM2RyJxU4aPfhnNKg==" saltValue="pNXjHIrWlvorKSXOMbNG/Q==" spinCount="100000" sheet="1" objects="1" scenarios="1" formatColumns="0"/>
  <mergeCells count="16">
    <mergeCell ref="BG1:BG4"/>
    <mergeCell ref="BI1:BJ1"/>
    <mergeCell ref="K1:L1"/>
    <mergeCell ref="A1:B1"/>
    <mergeCell ref="E1:G1"/>
    <mergeCell ref="X2:Z2"/>
    <mergeCell ref="U1:AC1"/>
    <mergeCell ref="AA2:AC2"/>
    <mergeCell ref="AX1:BE1"/>
    <mergeCell ref="AG1:AT1"/>
    <mergeCell ref="AG2:AM2"/>
    <mergeCell ref="AN2:AT2"/>
    <mergeCell ref="AV1:AV4"/>
    <mergeCell ref="AE1:AE4"/>
    <mergeCell ref="S1:S4"/>
    <mergeCell ref="P1:Q1"/>
  </mergeCells>
  <conditionalFormatting sqref="F5:F370">
    <cfRule type="expression" dxfId="5" priority="8">
      <formula>$F5&lt;&gt;24</formula>
    </cfRule>
  </conditionalFormatting>
  <conditionalFormatting sqref="I5:I370">
    <cfRule type="cellIs" dxfId="4" priority="7" operator="greaterThan">
      <formula>0</formula>
    </cfRule>
  </conditionalFormatting>
  <conditionalFormatting sqref="K5:L370">
    <cfRule type="cellIs" dxfId="3" priority="1" operator="greaterThan">
      <formula>0</formula>
    </cfRule>
  </conditionalFormatting>
  <conditionalFormatting sqref="K371:L395">
    <cfRule type="cellIs" dxfId="2" priority="4" operator="greaterThan">
      <formula>0</formula>
    </cfRule>
  </conditionalFormatting>
  <conditionalFormatting sqref="Q5:Q370">
    <cfRule type="cellIs" dxfId="1" priority="2" operator="greaterThan">
      <formula>0</formula>
    </cfRule>
  </conditionalFormatting>
  <conditionalFormatting sqref="U5:W370 Z5:Z370 AC5:AC370">
    <cfRule type="cellIs" dxfId="0" priority="3" operator="greaterThan">
      <formula>0</formula>
    </cfRule>
  </conditionalFormatting>
  <dataValidations count="1">
    <dataValidation type="whole" allowBlank="1" showInputMessage="1" showErrorMessage="1" errorTitle="Ogiltig swap" error="Det går ej att swappa ut mer än summan av de bokade produkterna" promptTitle="Swap ut" prompt="Tillåtet att maximalt swappa ut summan av bokade produkter" sqref="K5:K370" xr:uid="{A932A9F5-200F-49C4-A03C-C145F04600F2}">
      <formula1>0</formula1>
      <formula2>SUM($AN5:$AT5)</formula2>
    </dataValidation>
  </dataValidations>
  <pageMargins left="0.7" right="0.7" top="0.75" bottom="0.75" header="0.3" footer="0.3"/>
  <pageSetup paperSize="9" orientation="portrait" r:id="rId1"/>
  <cellWatches>
    <cellWatch r="P6"/>
  </cellWatches>
  <extLst>
    <ext xmlns:x14="http://schemas.microsoft.com/office/spreadsheetml/2009/9/main" uri="{78C0D931-6437-407d-A8EE-F0AAD7539E65}">
      <x14:conditionalFormattings>
        <x14:conditionalFormatting xmlns:xm="http://schemas.microsoft.com/office/excel/2006/main">
          <x14:cfRule type="expression" priority="5" id="{717842B1-CC06-46E3-B934-8C093151F420}">
            <xm:f>Förbrukning!$F4</xm:f>
            <x14:dxf>
              <font>
                <color rgb="FF00B050"/>
              </font>
              <fill>
                <patternFill patternType="none">
                  <bgColor auto="1"/>
                </patternFill>
              </fill>
            </x14:dxf>
          </x14:cfRule>
          <x14:cfRule type="expression" priority="6" id="{59F4BD83-CF90-4EA1-A5FA-59908CCCFC88}">
            <xm:f>LEN(Förbrukning!$E4)&gt;0</xm:f>
            <x14:dxf>
              <font>
                <color theme="4"/>
              </font>
            </x14:dxf>
          </x14:cfRule>
          <xm:sqref>E5:E370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CFE2A-FB60-4B67-9387-CE2C98E3211F}">
  <sheetPr>
    <tabColor theme="8"/>
  </sheetPr>
  <dimension ref="A1:AG75"/>
  <sheetViews>
    <sheetView showGridLines="0" tabSelected="1" zoomScale="75" zoomScaleNormal="75" workbookViewId="0">
      <selection activeCell="R60" sqref="R60:AA60"/>
    </sheetView>
  </sheetViews>
  <sheetFormatPr defaultColWidth="9" defaultRowHeight="14.25" outlineLevelCol="1" x14ac:dyDescent="0.2"/>
  <cols>
    <col min="1" max="1" width="9" style="98"/>
    <col min="2" max="2" width="10.875" customWidth="1"/>
    <col min="3" max="3" width="13" customWidth="1"/>
    <col min="4" max="5" width="11.5" customWidth="1"/>
    <col min="6" max="6" width="10.875" customWidth="1"/>
    <col min="7" max="13" width="10.875" hidden="1" customWidth="1" outlineLevel="1"/>
    <col min="14" max="14" width="11.75" hidden="1" customWidth="1" outlineLevel="1"/>
    <col min="15" max="15" width="15.875" customWidth="1" collapsed="1"/>
    <col min="16" max="16" width="16.5" customWidth="1"/>
    <col min="17" max="17" width="13.875" customWidth="1"/>
    <col min="18" max="18" width="11.625" customWidth="1"/>
    <col min="19" max="19" width="16" customWidth="1"/>
    <col min="20" max="20" width="3.875" customWidth="1"/>
    <col min="21" max="21" width="11.25" customWidth="1"/>
    <col min="22" max="22" width="9" customWidth="1"/>
    <col min="23" max="25" width="10.625" customWidth="1"/>
    <col min="26" max="27" width="10.25" customWidth="1"/>
    <col min="33" max="33" width="11.625" customWidth="1"/>
  </cols>
  <sheetData>
    <row r="1" spans="1:29" ht="15" x14ac:dyDescent="0.25">
      <c r="B1" s="220" t="s">
        <v>105</v>
      </c>
      <c r="C1" s="220"/>
      <c r="D1" s="220"/>
      <c r="E1" s="220"/>
      <c r="F1" s="220"/>
      <c r="G1" s="220"/>
      <c r="H1" s="220"/>
      <c r="I1" s="220"/>
      <c r="J1" s="220"/>
      <c r="K1" s="220"/>
      <c r="L1" s="220"/>
      <c r="M1" s="220"/>
      <c r="N1" s="220"/>
      <c r="O1" s="220"/>
      <c r="P1" s="220"/>
      <c r="Q1" s="220"/>
      <c r="R1" s="220"/>
      <c r="S1" s="220"/>
      <c r="U1" s="220" t="s">
        <v>64</v>
      </c>
      <c r="V1" s="220"/>
      <c r="W1" s="220"/>
      <c r="X1" s="220"/>
      <c r="Y1" s="220"/>
      <c r="Z1" s="220"/>
      <c r="AA1" s="220"/>
    </row>
    <row r="2" spans="1:29" x14ac:dyDescent="0.2">
      <c r="B2" s="136"/>
      <c r="C2" s="136"/>
      <c r="D2" s="136"/>
      <c r="E2" s="136"/>
      <c r="F2" s="136"/>
      <c r="G2" s="216" t="s">
        <v>106</v>
      </c>
      <c r="H2" s="217"/>
      <c r="I2" s="217"/>
      <c r="J2" s="217"/>
      <c r="K2" s="217"/>
      <c r="L2" s="217"/>
      <c r="M2" s="217"/>
      <c r="N2" s="218"/>
      <c r="O2" s="136"/>
      <c r="P2" s="136"/>
      <c r="Q2" s="136"/>
      <c r="R2" s="136"/>
      <c r="S2" s="136"/>
      <c r="T2" s="120"/>
      <c r="U2" s="120"/>
      <c r="V2" s="120"/>
      <c r="W2" s="120"/>
      <c r="X2" s="120"/>
      <c r="Y2" s="120"/>
      <c r="Z2" s="120"/>
      <c r="AA2" s="120"/>
    </row>
    <row r="3" spans="1:29" s="61" customFormat="1" ht="42.75" x14ac:dyDescent="0.2">
      <c r="A3" s="99"/>
      <c r="B3" s="137">
        <f>Indata!B2</f>
        <v>0</v>
      </c>
      <c r="C3" s="138" t="s">
        <v>107</v>
      </c>
      <c r="D3" s="138" t="s">
        <v>108</v>
      </c>
      <c r="E3" s="138" t="s">
        <v>109</v>
      </c>
      <c r="F3" s="138" t="s">
        <v>110</v>
      </c>
      <c r="G3" s="139" t="s">
        <v>3</v>
      </c>
      <c r="H3" s="140" t="s">
        <v>4</v>
      </c>
      <c r="I3" s="140" t="s">
        <v>5</v>
      </c>
      <c r="J3" s="140" t="s">
        <v>6</v>
      </c>
      <c r="K3" s="140" t="s">
        <v>7</v>
      </c>
      <c r="L3" s="140" t="s">
        <v>91</v>
      </c>
      <c r="M3" s="140" t="s">
        <v>2</v>
      </c>
      <c r="N3" s="141" t="s">
        <v>92</v>
      </c>
      <c r="O3" s="138" t="s">
        <v>111</v>
      </c>
      <c r="P3" s="138" t="s">
        <v>112</v>
      </c>
      <c r="Q3" s="138" t="s">
        <v>113</v>
      </c>
      <c r="R3" s="142" t="s">
        <v>114</v>
      </c>
      <c r="S3" s="143" t="s">
        <v>115</v>
      </c>
      <c r="T3" s="144"/>
      <c r="U3" s="145" t="s">
        <v>75</v>
      </c>
      <c r="V3" s="142" t="s">
        <v>116</v>
      </c>
      <c r="W3" s="145" t="s">
        <v>117</v>
      </c>
      <c r="X3" s="146" t="s">
        <v>118</v>
      </c>
      <c r="Y3" s="146" t="s">
        <v>119</v>
      </c>
      <c r="Z3" s="146" t="s">
        <v>120</v>
      </c>
      <c r="AA3" s="142" t="s">
        <v>121</v>
      </c>
    </row>
    <row r="4" spans="1:29" x14ac:dyDescent="0.2">
      <c r="A4" s="100" t="s">
        <v>2</v>
      </c>
      <c r="B4" s="147"/>
      <c r="C4" s="148" t="s">
        <v>98</v>
      </c>
      <c r="D4" s="148" t="s">
        <v>98</v>
      </c>
      <c r="E4" s="148" t="s">
        <v>98</v>
      </c>
      <c r="F4" s="148" t="s">
        <v>98</v>
      </c>
      <c r="G4" s="149" t="s">
        <v>98</v>
      </c>
      <c r="H4" s="149" t="s">
        <v>98</v>
      </c>
      <c r="I4" s="149" t="s">
        <v>98</v>
      </c>
      <c r="J4" s="149" t="s">
        <v>98</v>
      </c>
      <c r="K4" s="149" t="s">
        <v>98</v>
      </c>
      <c r="L4" s="149" t="s">
        <v>98</v>
      </c>
      <c r="M4" s="149" t="s">
        <v>98</v>
      </c>
      <c r="N4" s="149" t="s">
        <v>98</v>
      </c>
      <c r="O4" s="148" t="s">
        <v>98</v>
      </c>
      <c r="P4" s="148" t="s">
        <v>98</v>
      </c>
      <c r="Q4" s="148" t="s">
        <v>98</v>
      </c>
      <c r="R4" s="148" t="s">
        <v>98</v>
      </c>
      <c r="S4" s="148" t="s">
        <v>98</v>
      </c>
      <c r="T4" s="120"/>
      <c r="U4" s="150" t="s">
        <v>60</v>
      </c>
      <c r="V4" s="151" t="s">
        <v>62</v>
      </c>
      <c r="W4" s="152" t="s">
        <v>99</v>
      </c>
      <c r="X4" s="152" t="s">
        <v>99</v>
      </c>
      <c r="Y4" s="152" t="s">
        <v>99</v>
      </c>
      <c r="Z4" s="151" t="s">
        <v>99</v>
      </c>
      <c r="AA4" s="153" t="s">
        <v>99</v>
      </c>
    </row>
    <row r="5" spans="1:29" ht="15" x14ac:dyDescent="0.25">
      <c r="A5" s="98">
        <v>10</v>
      </c>
      <c r="B5" s="154" t="s">
        <v>122</v>
      </c>
      <c r="C5" s="62">
        <f>Priser!$B$19/12</f>
        <v>36320.5</v>
      </c>
      <c r="D5" s="62">
        <f>(Priser!$B$20*Uttag!$B$5^0.5)/7</f>
        <v>0</v>
      </c>
      <c r="E5" s="62">
        <f>IF(Indata!$B$3="Ja",Uttag!$B$5*Priser!$B$22/12,0)</f>
        <v>0</v>
      </c>
      <c r="F5" s="62">
        <f t="shared" ref="F5:F16" si="0">SUM(G5:N5)</f>
        <v>0</v>
      </c>
      <c r="G5" s="155">
        <f>Uttag!$B$8*Priser!B3</f>
        <v>0</v>
      </c>
      <c r="H5" s="156">
        <f>Uttag!$B$9*Priser!C3</f>
        <v>0</v>
      </c>
      <c r="I5" s="156"/>
      <c r="J5" s="156"/>
      <c r="K5" s="156"/>
      <c r="L5" s="156">
        <f>Uttag!$B$13*Priser!H3</f>
        <v>0</v>
      </c>
      <c r="M5" s="156">
        <f>Uttag!$B18*Priser!J3</f>
        <v>0</v>
      </c>
      <c r="N5" s="157">
        <f>SUMIFS(Uttag!$P:$P,Uttag!$BL:$BL,A5)</f>
        <v>0</v>
      </c>
      <c r="O5" s="62">
        <f>SUMIFS(Uttag!Z:Z,Uttag!$BL:$BL,A5)</f>
        <v>0</v>
      </c>
      <c r="P5" s="62">
        <f>SUMIFS(Uttag!AC:AC,Uttag!$BL:$BL,A5)</f>
        <v>0</v>
      </c>
      <c r="Q5" s="62">
        <f>U5*Priser!B$24</f>
        <v>0</v>
      </c>
      <c r="R5" s="158">
        <f>U5*Priser!$B$25</f>
        <v>0</v>
      </c>
      <c r="S5" s="159">
        <f t="shared" ref="S5:S16" si="1">SUM(C5:F5,O5:R5)</f>
        <v>36320.5</v>
      </c>
      <c r="T5" s="120"/>
      <c r="U5" s="160">
        <f>SUMIFS(Uttag!E:E,Uttag!$BL:$BL,$A5)</f>
        <v>0</v>
      </c>
      <c r="V5" s="161">
        <f>_xlfn.MAXIFS(Uttag!G:G,Uttag!BL:BL,A5)</f>
        <v>0</v>
      </c>
      <c r="W5" s="162">
        <f>COUNTIFS(Uttag!P:P,"&gt;0",Uttag!BL:BL,A5)</f>
        <v>0</v>
      </c>
      <c r="X5" s="163">
        <f>COUNTIFS(Uttag!K:K,"&gt;0",Uttag!$BL:$BL,$A5)</f>
        <v>0</v>
      </c>
      <c r="Y5" s="163">
        <f>COUNTIFS(Uttag!L:L,"&gt;0",Uttag!$BL:$BL,$A5)</f>
        <v>0</v>
      </c>
      <c r="Z5" s="164">
        <f>COUNTIFS(Uttag!$BL$5:$BL$369,$A5,Uttag!$V$5:$V$369,"&gt;0")</f>
        <v>0</v>
      </c>
      <c r="AA5" s="165">
        <f>COUNTIFS(Uttag!$BL$5:$BL$369,$A5,Uttag!$W$5:$W$369,"&gt;0")</f>
        <v>0</v>
      </c>
      <c r="AC5" s="55"/>
    </row>
    <row r="6" spans="1:29" ht="15" x14ac:dyDescent="0.25">
      <c r="A6" s="98">
        <v>11</v>
      </c>
      <c r="B6" s="154" t="s">
        <v>123</v>
      </c>
      <c r="C6" s="62">
        <f>Priser!$B$19/12</f>
        <v>36320.5</v>
      </c>
      <c r="D6" s="62">
        <f>(Priser!$B$20*Uttag!$B$5^0.5)/7</f>
        <v>0</v>
      </c>
      <c r="E6" s="62">
        <f>IF(Indata!$B$3="Ja",Uttag!$B$5*Priser!$B$22/12,0)</f>
        <v>0</v>
      </c>
      <c r="F6" s="62">
        <f t="shared" si="0"/>
        <v>0</v>
      </c>
      <c r="G6" s="166">
        <f>Uttag!$B$8*Priser!B4</f>
        <v>0</v>
      </c>
      <c r="H6" s="167">
        <f>Uttag!$B$9*Priser!C4</f>
        <v>0</v>
      </c>
      <c r="I6" s="167">
        <f>Uttag!$B$10*Priser!D4</f>
        <v>0</v>
      </c>
      <c r="J6" s="167"/>
      <c r="K6" s="167"/>
      <c r="L6" s="167">
        <f>Uttag!$B$13*Priser!H4</f>
        <v>0</v>
      </c>
      <c r="M6" s="167">
        <f>Uttag!$B19*Priser!J4</f>
        <v>0</v>
      </c>
      <c r="N6" s="168">
        <f>SUMIFS(Uttag!$P:$P,Uttag!$BL:$BL,A6)</f>
        <v>0</v>
      </c>
      <c r="O6" s="62">
        <f>SUMIFS(Uttag!Z:Z,Uttag!BL:BL,A6)</f>
        <v>0</v>
      </c>
      <c r="P6" s="62">
        <f>SUMIFS(Uttag!AC:AC,Uttag!$BL:$BL,A6)</f>
        <v>0</v>
      </c>
      <c r="Q6" s="62">
        <f>U6*Priser!B$24</f>
        <v>0</v>
      </c>
      <c r="R6" s="161">
        <f>U6*Priser!$B$25</f>
        <v>0</v>
      </c>
      <c r="S6" s="159">
        <f t="shared" si="1"/>
        <v>36320.5</v>
      </c>
      <c r="T6" s="120"/>
      <c r="U6" s="160">
        <f>SUMIFS(Uttag!E:E,Uttag!$BL:$BL,$A6)</f>
        <v>0</v>
      </c>
      <c r="V6" s="161">
        <f>_xlfn.MAXIFS(Uttag!G:G,Uttag!BL:BL,A6)</f>
        <v>0</v>
      </c>
      <c r="W6" s="169">
        <f>COUNTIFS(Uttag!P:P,"&gt;0",Uttag!BL:BL,A6)</f>
        <v>0</v>
      </c>
      <c r="X6" s="120">
        <f>COUNTIFS(Uttag!K:K,"&gt;0",Uttag!$BL:$BL,$A6)</f>
        <v>0</v>
      </c>
      <c r="Y6" s="120">
        <f>COUNTIFS(Uttag!L:L,"&gt;0",Uttag!$BL:$BL,$A6)</f>
        <v>0</v>
      </c>
      <c r="Z6" s="120">
        <f>COUNTIFS(Uttag!$BL$5:$BL$369,$A6,Uttag!$V$5:$V$369,"&gt;0")</f>
        <v>0</v>
      </c>
      <c r="AA6" s="170">
        <f>COUNTIFS(Uttag!$BL$5:$BL$369,$A6,Uttag!$W$5:$W$369,"&gt;0")</f>
        <v>0</v>
      </c>
      <c r="AC6" s="55"/>
    </row>
    <row r="7" spans="1:29" ht="15" x14ac:dyDescent="0.25">
      <c r="A7" s="98">
        <v>12</v>
      </c>
      <c r="B7" s="154" t="s">
        <v>124</v>
      </c>
      <c r="C7" s="62">
        <f>Priser!$B$19/12</f>
        <v>36320.5</v>
      </c>
      <c r="D7" s="62">
        <f>(Priser!$B$20*Uttag!$B$5^0.5)/7</f>
        <v>0</v>
      </c>
      <c r="E7" s="62">
        <f>IF(Indata!$B$3="Ja",Uttag!$B$5*Priser!$B$22/12,0)</f>
        <v>0</v>
      </c>
      <c r="F7" s="62">
        <f t="shared" si="0"/>
        <v>0</v>
      </c>
      <c r="G7" s="166">
        <f>Uttag!$B$8*Priser!B5</f>
        <v>0</v>
      </c>
      <c r="H7" s="167">
        <f>Uttag!$B$9*Priser!C5</f>
        <v>0</v>
      </c>
      <c r="I7" s="167">
        <f>Uttag!$B$10*Priser!D5</f>
        <v>0</v>
      </c>
      <c r="J7" s="167">
        <f>Uttag!$B$11*Priser!E5</f>
        <v>0</v>
      </c>
      <c r="K7" s="167"/>
      <c r="L7" s="167">
        <f>Uttag!$B$13*Priser!H5</f>
        <v>0</v>
      </c>
      <c r="M7" s="167">
        <f>Uttag!$B20*Priser!J5</f>
        <v>0</v>
      </c>
      <c r="N7" s="168">
        <f>SUMIFS(Uttag!$P:$P,Uttag!$BL:$BL,A7)</f>
        <v>0</v>
      </c>
      <c r="O7" s="62">
        <f>SUMIFS(Uttag!Z:Z,Uttag!BL:BL,A7)</f>
        <v>0</v>
      </c>
      <c r="P7" s="62">
        <f>SUMIFS(Uttag!AC:AC,Uttag!$BL:$BL,A7)</f>
        <v>0</v>
      </c>
      <c r="Q7" s="62">
        <f>U7*Priser!B$24</f>
        <v>0</v>
      </c>
      <c r="R7" s="161">
        <f>U7*Priser!$B$25</f>
        <v>0</v>
      </c>
      <c r="S7" s="159">
        <f>SUM(C7:F7,O7:R7)</f>
        <v>36320.5</v>
      </c>
      <c r="T7" s="120"/>
      <c r="U7" s="160">
        <f>SUMIFS(Uttag!E:E,Uttag!$BL:$BL,$A7)</f>
        <v>0</v>
      </c>
      <c r="V7" s="161">
        <f>_xlfn.MAXIFS(Uttag!G:G,Uttag!BL:BL,A7)</f>
        <v>0</v>
      </c>
      <c r="W7" s="169">
        <f>COUNTIFS(Uttag!P:P,"&gt;0",Uttag!BL:BL,A7)</f>
        <v>0</v>
      </c>
      <c r="X7" s="120">
        <f>COUNTIFS(Uttag!K:K,"&gt;0",Uttag!$BL:$BL,$A7)</f>
        <v>0</v>
      </c>
      <c r="Y7" s="120">
        <f>COUNTIFS(Uttag!L:L,"&gt;0",Uttag!$BL:$BL,$A7)</f>
        <v>0</v>
      </c>
      <c r="Z7" s="120">
        <f>COUNTIFS(Uttag!$BL$5:$BL$369,$A7,Uttag!$V$5:$V$369,"&gt;0")</f>
        <v>0</v>
      </c>
      <c r="AA7" s="170">
        <f>COUNTIFS(Uttag!$BL$5:$BL$369,$A7,Uttag!$W$5:$W$369,"&gt;0")</f>
        <v>0</v>
      </c>
      <c r="AC7" s="55"/>
    </row>
    <row r="8" spans="1:29" ht="15" x14ac:dyDescent="0.25">
      <c r="A8" s="98">
        <v>1</v>
      </c>
      <c r="B8" s="154" t="s">
        <v>125</v>
      </c>
      <c r="C8" s="62">
        <f>Priser!$B$19/12</f>
        <v>36320.5</v>
      </c>
      <c r="D8" s="62">
        <f>(Priser!$B$20*Uttag!$B$5^0.5)/7</f>
        <v>0</v>
      </c>
      <c r="E8" s="62">
        <f>IF(Indata!$B$3="Ja",Uttag!$B$5*Priser!$B$22/12,0)</f>
        <v>0</v>
      </c>
      <c r="F8" s="62">
        <f t="shared" si="0"/>
        <v>0</v>
      </c>
      <c r="G8" s="166">
        <f>Uttag!$B$8*Priser!B6</f>
        <v>0</v>
      </c>
      <c r="H8" s="167">
        <f>Uttag!$B$9*Priser!C6</f>
        <v>0</v>
      </c>
      <c r="I8" s="167">
        <f>Uttag!$B$10*Priser!D6</f>
        <v>0</v>
      </c>
      <c r="J8" s="167">
        <f>Uttag!$B$11*Priser!E6</f>
        <v>0</v>
      </c>
      <c r="K8" s="167"/>
      <c r="L8" s="167">
        <f>Uttag!$B$14*Priser!H6</f>
        <v>0</v>
      </c>
      <c r="M8" s="167">
        <f>Uttag!$B21*Priser!J6</f>
        <v>0</v>
      </c>
      <c r="N8" s="168">
        <f>SUMIFS(Uttag!$P:$P,Uttag!$BL:$BL,A8)</f>
        <v>0</v>
      </c>
      <c r="O8" s="62">
        <f>SUMIFS(Uttag!Z:Z,Uttag!BL:BL,A8)</f>
        <v>0</v>
      </c>
      <c r="P8" s="62">
        <f>SUMIFS(Uttag!AC:AC,Uttag!$BL:$BL,A8)</f>
        <v>0</v>
      </c>
      <c r="Q8" s="62">
        <f>U8*Priser!B$24</f>
        <v>0</v>
      </c>
      <c r="R8" s="161">
        <f>U8*Priser!$B$25</f>
        <v>0</v>
      </c>
      <c r="S8" s="159">
        <f t="shared" si="1"/>
        <v>36320.5</v>
      </c>
      <c r="T8" s="120"/>
      <c r="U8" s="160">
        <f>SUMIFS(Uttag!E:E,Uttag!$BL:$BL,$A8)</f>
        <v>0</v>
      </c>
      <c r="V8" s="161">
        <f>_xlfn.MAXIFS(Uttag!G:G,Uttag!BL:BL,A8)</f>
        <v>0</v>
      </c>
      <c r="W8" s="169">
        <f>COUNTIFS(Uttag!P:P,"&gt;0",Uttag!BL:BL,A8)</f>
        <v>0</v>
      </c>
      <c r="X8" s="120">
        <f>COUNTIFS(Uttag!K:K,"&gt;0",Uttag!$BL:$BL,$A8)</f>
        <v>0</v>
      </c>
      <c r="Y8" s="120">
        <f>COUNTIFS(Uttag!L:L,"&gt;0",Uttag!$BL:$BL,$A8)</f>
        <v>0</v>
      </c>
      <c r="Z8" s="120">
        <f>COUNTIFS(Uttag!$BL$5:$BL$369,$A8,Uttag!$V$5:$V$369,"&gt;0")</f>
        <v>0</v>
      </c>
      <c r="AA8" s="170">
        <f>COUNTIFS(Uttag!$BL$5:$BL$369,$A8,Uttag!$W$5:$W$369,"&gt;0")</f>
        <v>0</v>
      </c>
      <c r="AC8" s="55"/>
    </row>
    <row r="9" spans="1:29" ht="15" x14ac:dyDescent="0.25">
      <c r="A9" s="98">
        <v>2</v>
      </c>
      <c r="B9" s="154" t="s">
        <v>126</v>
      </c>
      <c r="C9" s="62">
        <f>Priser!$B$19/12</f>
        <v>36320.5</v>
      </c>
      <c r="D9" s="62">
        <f>(Priser!$B$20*Uttag!$B$5^0.5)/7</f>
        <v>0</v>
      </c>
      <c r="E9" s="62">
        <f>IF(Indata!$B$3="Ja",Uttag!$B$5*Priser!$B$22/12,0)</f>
        <v>0</v>
      </c>
      <c r="F9" s="62">
        <f t="shared" si="0"/>
        <v>0</v>
      </c>
      <c r="G9" s="166">
        <f>Uttag!$B$8*Priser!B7</f>
        <v>0</v>
      </c>
      <c r="H9" s="167">
        <f>Uttag!$B$9*Priser!C7</f>
        <v>0</v>
      </c>
      <c r="I9" s="167">
        <f>Uttag!$B$10*Priser!D7</f>
        <v>0</v>
      </c>
      <c r="J9" s="167">
        <f>Uttag!$B$11*Priser!E7</f>
        <v>0</v>
      </c>
      <c r="K9" s="167"/>
      <c r="L9" s="167">
        <f>Uttag!$B$14*Priser!H7</f>
        <v>0</v>
      </c>
      <c r="M9" s="167">
        <f>Uttag!$B22*Priser!J7</f>
        <v>0</v>
      </c>
      <c r="N9" s="168">
        <f>SUMIFS(Uttag!$P:$P,Uttag!$BL:$BL,A9)</f>
        <v>0</v>
      </c>
      <c r="O9" s="62">
        <f>SUMIFS(Uttag!Z:Z,Uttag!BL:BL,A9)</f>
        <v>0</v>
      </c>
      <c r="P9" s="62">
        <f>SUMIFS(Uttag!AC:AC,Uttag!$BL:$BL,A9)</f>
        <v>0</v>
      </c>
      <c r="Q9" s="62">
        <f>U9*Priser!B$24</f>
        <v>0</v>
      </c>
      <c r="R9" s="161">
        <f>U9*Priser!$B$25</f>
        <v>0</v>
      </c>
      <c r="S9" s="159">
        <f t="shared" si="1"/>
        <v>36320.5</v>
      </c>
      <c r="T9" s="120"/>
      <c r="U9" s="160">
        <f>SUMIFS(Uttag!E:E,Uttag!$BL:$BL,$A9)</f>
        <v>0</v>
      </c>
      <c r="V9" s="161">
        <f>_xlfn.MAXIFS(Uttag!G:G,Uttag!BL:BL,A9)</f>
        <v>0</v>
      </c>
      <c r="W9" s="169">
        <f>COUNTIFS(Uttag!P:P,"&gt;0",Uttag!BL:BL,A9)</f>
        <v>0</v>
      </c>
      <c r="X9" s="120">
        <f>COUNTIFS(Uttag!K:K,"&gt;0",Uttag!$BL:$BL,$A9)</f>
        <v>0</v>
      </c>
      <c r="Y9" s="120">
        <f>COUNTIFS(Uttag!L:L,"&gt;0",Uttag!$BL:$BL,$A9)</f>
        <v>0</v>
      </c>
      <c r="Z9" s="120">
        <f>COUNTIFS(Uttag!$BL$5:$BL$369,$A9,Uttag!$V$5:$V$369,"&gt;0")</f>
        <v>0</v>
      </c>
      <c r="AA9" s="170">
        <f>COUNTIFS(Uttag!$BL$5:$BL$369,$A9,Uttag!$W$5:$W$369,"&gt;0")</f>
        <v>0</v>
      </c>
      <c r="AC9" s="55"/>
    </row>
    <row r="10" spans="1:29" ht="15" x14ac:dyDescent="0.25">
      <c r="A10" s="98">
        <v>3</v>
      </c>
      <c r="B10" s="154" t="s">
        <v>127</v>
      </c>
      <c r="C10" s="62">
        <f>Priser!$B$19/12</f>
        <v>36320.5</v>
      </c>
      <c r="D10" s="62">
        <f>(Priser!$B$20*Uttag!$B$5^0.5)/7</f>
        <v>0</v>
      </c>
      <c r="E10" s="62">
        <f>IF(Indata!$B$3="Ja",Uttag!$B$5*Priser!$B$22/12,0)</f>
        <v>0</v>
      </c>
      <c r="F10" s="62">
        <f t="shared" si="0"/>
        <v>0</v>
      </c>
      <c r="G10" s="166">
        <f>Uttag!$B$8*Priser!B8</f>
        <v>0</v>
      </c>
      <c r="H10" s="167">
        <f>Uttag!$B$9*Priser!C8</f>
        <v>0</v>
      </c>
      <c r="I10" s="167">
        <f>Uttag!$B$10*Priser!D8</f>
        <v>0</v>
      </c>
      <c r="J10" s="167"/>
      <c r="K10" s="167"/>
      <c r="L10" s="167">
        <f>Uttag!$B$14*Priser!H8</f>
        <v>0</v>
      </c>
      <c r="M10" s="167">
        <f>Uttag!$B23*Priser!J8</f>
        <v>0</v>
      </c>
      <c r="N10" s="168">
        <f>SUMIFS(Uttag!$P:$P,Uttag!$BL:$BL,A10)</f>
        <v>0</v>
      </c>
      <c r="O10" s="62">
        <f>SUMIFS(Uttag!Z:Z,Uttag!BL:BL,A10)</f>
        <v>0</v>
      </c>
      <c r="P10" s="62">
        <f>SUMIFS(Uttag!AC:AC,Uttag!$BL:$BL,A10)</f>
        <v>0</v>
      </c>
      <c r="Q10" s="62">
        <f>U10*Priser!B$24</f>
        <v>0</v>
      </c>
      <c r="R10" s="161">
        <f>U10*Priser!$B$25</f>
        <v>0</v>
      </c>
      <c r="S10" s="159">
        <f t="shared" si="1"/>
        <v>36320.5</v>
      </c>
      <c r="T10" s="120"/>
      <c r="U10" s="160">
        <f>SUMIFS(Uttag!E:E,Uttag!$BL:$BL,$A10)</f>
        <v>0</v>
      </c>
      <c r="V10" s="161">
        <f>_xlfn.MAXIFS(Uttag!G:G,Uttag!BL:BL,A10)</f>
        <v>0</v>
      </c>
      <c r="W10" s="169">
        <f>COUNTIFS(Uttag!P:P,"&gt;0",Uttag!BL:BL,A10)</f>
        <v>0</v>
      </c>
      <c r="X10" s="120">
        <f>COUNTIFS(Uttag!K:K,"&gt;0",Uttag!$BL:$BL,$A10)</f>
        <v>0</v>
      </c>
      <c r="Y10" s="120">
        <f>COUNTIFS(Uttag!L:L,"&gt;0",Uttag!$BL:$BL,$A10)</f>
        <v>0</v>
      </c>
      <c r="Z10" s="120">
        <f>COUNTIFS(Uttag!$BL$5:$BL$369,$A10,Uttag!$V$5:$V$369,"&gt;0")</f>
        <v>0</v>
      </c>
      <c r="AA10" s="170">
        <f>COUNTIFS(Uttag!$BL$5:$BL$369,$A10,Uttag!$W$5:$W$369,"&gt;0")</f>
        <v>0</v>
      </c>
      <c r="AC10" s="55"/>
    </row>
    <row r="11" spans="1:29" ht="15" x14ac:dyDescent="0.25">
      <c r="A11" s="98">
        <v>4</v>
      </c>
      <c r="B11" s="154" t="s">
        <v>128</v>
      </c>
      <c r="C11" s="62">
        <f>Priser!$B$19/12</f>
        <v>36320.5</v>
      </c>
      <c r="D11" s="62">
        <f>(Priser!$B$20*Uttag!$B$5^0.5)/7</f>
        <v>0</v>
      </c>
      <c r="E11" s="62">
        <f>IF(Indata!$B$3="Ja",Uttag!$B$5*Priser!$B$22/12,0)</f>
        <v>0</v>
      </c>
      <c r="F11" s="62">
        <f t="shared" si="0"/>
        <v>0</v>
      </c>
      <c r="G11" s="166">
        <f>Uttag!$B$8*Priser!B9</f>
        <v>0</v>
      </c>
      <c r="H11" s="167">
        <f>Uttag!$B$9*Priser!C9</f>
        <v>0</v>
      </c>
      <c r="I11" s="167"/>
      <c r="J11" s="167"/>
      <c r="K11" s="167"/>
      <c r="L11" s="167">
        <f>Uttag!$B$15*Priser!H9</f>
        <v>0</v>
      </c>
      <c r="M11" s="167">
        <f>Uttag!$B24*Priser!J9</f>
        <v>0</v>
      </c>
      <c r="N11" s="168">
        <f>SUMIFS(Uttag!$P:$P,Uttag!$BL:$BL,A11)</f>
        <v>0</v>
      </c>
      <c r="O11" s="62">
        <f>SUMIFS(Uttag!Z:Z,Uttag!BL:BL,A11)</f>
        <v>0</v>
      </c>
      <c r="P11" s="62">
        <f>SUMIFS(Uttag!AC:AC,Uttag!$BL:$BL,A11)</f>
        <v>0</v>
      </c>
      <c r="Q11" s="62">
        <f>U11*Priser!B$24</f>
        <v>0</v>
      </c>
      <c r="R11" s="161">
        <f>U11*Priser!$B$25</f>
        <v>0</v>
      </c>
      <c r="S11" s="159">
        <f t="shared" si="1"/>
        <v>36320.5</v>
      </c>
      <c r="T11" s="120"/>
      <c r="U11" s="160">
        <f>SUMIFS(Uttag!E:E,Uttag!$BL:$BL,$A11)</f>
        <v>0</v>
      </c>
      <c r="V11" s="161">
        <f>_xlfn.MAXIFS(Uttag!G:G,Uttag!BL:BL,A11)</f>
        <v>0</v>
      </c>
      <c r="W11" s="169">
        <f>COUNTIFS(Uttag!P:P,"&gt;0",Uttag!BL:BL,A11)</f>
        <v>0</v>
      </c>
      <c r="X11" s="120">
        <f>COUNTIFS(Uttag!K:K,"&gt;0",Uttag!$BL:$BL,$A11)</f>
        <v>0</v>
      </c>
      <c r="Y11" s="120">
        <f>COUNTIFS(Uttag!L:L,"&gt;0",Uttag!$BL:$BL,$A11)</f>
        <v>0</v>
      </c>
      <c r="Z11" s="120">
        <f>COUNTIFS(Uttag!$BL$5:$BL$369,$A11,Uttag!$V$5:$V$369,"&gt;0")</f>
        <v>0</v>
      </c>
      <c r="AA11" s="170">
        <f>COUNTIFS(Uttag!$BL$5:$BL$369,$A11,Uttag!$W$5:$W$369,"&gt;0")</f>
        <v>0</v>
      </c>
      <c r="AC11" s="55"/>
    </row>
    <row r="12" spans="1:29" ht="15" x14ac:dyDescent="0.25">
      <c r="A12" s="98">
        <v>5</v>
      </c>
      <c r="B12" s="17" t="s">
        <v>129</v>
      </c>
      <c r="C12" s="5">
        <f>Priser!$B$19/12</f>
        <v>36320.5</v>
      </c>
      <c r="D12" s="5">
        <f>(Priser!$B$21*Uttag!$B$6^0.5)/5</f>
        <v>0</v>
      </c>
      <c r="E12" s="62">
        <f>IF(Indata!$B$3="Ja",Uttag!$B$5*Priser!$B$22/12,0)</f>
        <v>0</v>
      </c>
      <c r="F12" s="5">
        <f t="shared" si="0"/>
        <v>0</v>
      </c>
      <c r="G12" s="68">
        <f>Uttag!$B$8*Priser!B10</f>
        <v>0</v>
      </c>
      <c r="H12" s="69"/>
      <c r="I12" s="69"/>
      <c r="J12" s="69"/>
      <c r="K12" s="69">
        <f>Uttag!$B$12*Priser!F10</f>
        <v>0</v>
      </c>
      <c r="L12" s="69">
        <f>Uttag!$B$15*Priser!H10</f>
        <v>0</v>
      </c>
      <c r="M12" s="69">
        <f>Uttag!$B25*Priser!J10</f>
        <v>0</v>
      </c>
      <c r="N12" s="70">
        <f>SUMIFS(Uttag!$P:$P,Uttag!$BL:$BL,A12)</f>
        <v>0</v>
      </c>
      <c r="O12" s="5">
        <f>SUMIFS(Uttag!Z:Z,Uttag!BL:BL,A12)</f>
        <v>0</v>
      </c>
      <c r="P12" s="5">
        <f>SUMIFS(Uttag!AC:AC,Uttag!$BL:$BL,A12)</f>
        <v>0</v>
      </c>
      <c r="Q12" s="62">
        <f>U12*Priser!B$24</f>
        <v>0</v>
      </c>
      <c r="R12" s="13">
        <f>U12*Priser!$B$25</f>
        <v>0</v>
      </c>
      <c r="S12" s="11">
        <f t="shared" si="1"/>
        <v>36320.5</v>
      </c>
      <c r="U12" s="63">
        <f>SUMIFS(Uttag!E:E,Uttag!$BL:$BL,$A12)</f>
        <v>0</v>
      </c>
      <c r="V12" s="13">
        <f>_xlfn.MAXIFS(Uttag!G:G,Uttag!BL:BL,A12)</f>
        <v>0</v>
      </c>
      <c r="W12" s="45">
        <f>COUNTIFS(Uttag!P:P,"&gt;0",Uttag!BL:BL,A12)</f>
        <v>0</v>
      </c>
      <c r="X12">
        <f>COUNTIFS(Uttag!K:K,"&gt;0",Uttag!$BL:$BL,$A12)</f>
        <v>0</v>
      </c>
      <c r="Y12">
        <f>COUNTIFS(Uttag!L:L,"&gt;0",Uttag!$BL:$BL,$A12)</f>
        <v>0</v>
      </c>
      <c r="Z12">
        <f>COUNTIFS(Uttag!$BL$5:$BL$369,$A12,Uttag!$V$5:$V$369,"&gt;0")</f>
        <v>0</v>
      </c>
      <c r="AA12" s="46">
        <f>COUNTIFS(Uttag!$BL$5:$BL$369,$A12,Uttag!$W$5:$W$369,"&gt;0")</f>
        <v>0</v>
      </c>
      <c r="AC12" s="55"/>
    </row>
    <row r="13" spans="1:29" ht="15" x14ac:dyDescent="0.25">
      <c r="A13" s="98">
        <v>6</v>
      </c>
      <c r="B13" s="17" t="s">
        <v>130</v>
      </c>
      <c r="C13" s="5">
        <f>Priser!$B$19/12</f>
        <v>36320.5</v>
      </c>
      <c r="D13" s="5">
        <f>(Priser!$B$21*Uttag!$B$6^0.5)/5</f>
        <v>0</v>
      </c>
      <c r="E13" s="62">
        <f>IF(Indata!$B$3="Ja",Uttag!$B$5*Priser!$B$22/12,0)</f>
        <v>0</v>
      </c>
      <c r="F13" s="5">
        <f t="shared" si="0"/>
        <v>0</v>
      </c>
      <c r="G13" s="68">
        <f>Uttag!$B$8*Priser!B11</f>
        <v>0</v>
      </c>
      <c r="H13" s="69"/>
      <c r="I13" s="69"/>
      <c r="J13" s="69"/>
      <c r="K13" s="69">
        <f>Uttag!$B$12*Priser!F11</f>
        <v>0</v>
      </c>
      <c r="L13" s="69">
        <f>Uttag!$B$15*Priser!H11</f>
        <v>0</v>
      </c>
      <c r="M13" s="69">
        <f>Uttag!$B26*Priser!J11</f>
        <v>0</v>
      </c>
      <c r="N13" s="70">
        <f>SUMIFS(Uttag!$P:$P,Uttag!$BL:$BL,A13)</f>
        <v>0</v>
      </c>
      <c r="O13" s="5">
        <f>SUMIFS(Uttag!Z:Z,Uttag!BL:BL,A13)</f>
        <v>0</v>
      </c>
      <c r="P13" s="5">
        <f>SUMIFS(Uttag!AC:AC,Uttag!$BL:$BL,A13)</f>
        <v>0</v>
      </c>
      <c r="Q13" s="62">
        <f>U13*Priser!B$24</f>
        <v>0</v>
      </c>
      <c r="R13" s="13">
        <f>U13*Priser!$B$25</f>
        <v>0</v>
      </c>
      <c r="S13" s="11">
        <f t="shared" si="1"/>
        <v>36320.5</v>
      </c>
      <c r="U13" s="63">
        <f>SUMIFS(Uttag!E:E,Uttag!$BL:$BL,$A13)</f>
        <v>0</v>
      </c>
      <c r="V13" s="13">
        <f>_xlfn.MAXIFS(Uttag!G:G,Uttag!BL:BL,A13)</f>
        <v>0</v>
      </c>
      <c r="W13" s="45">
        <f>COUNTIFS(Uttag!P:P,"&gt;0",Uttag!BL:BL,A13)</f>
        <v>0</v>
      </c>
      <c r="X13">
        <f>COUNTIFS(Uttag!K:K,"&gt;0",Uttag!$BL:$BL,$A13)</f>
        <v>0</v>
      </c>
      <c r="Y13">
        <f>COUNTIFS(Uttag!L:L,"&gt;0",Uttag!$BL:$BL,$A13)</f>
        <v>0</v>
      </c>
      <c r="Z13">
        <f>COUNTIFS(Uttag!$BL$5:$BL$369,$A13,Uttag!$V$5:$V$369,"&gt;0")</f>
        <v>0</v>
      </c>
      <c r="AA13" s="46">
        <f>COUNTIFS(Uttag!$BL$5:$BL$369,$A13,Uttag!$W$5:$W$369,"&gt;0")</f>
        <v>0</v>
      </c>
      <c r="AC13" s="55"/>
    </row>
    <row r="14" spans="1:29" ht="15" x14ac:dyDescent="0.25">
      <c r="A14" s="98">
        <v>7</v>
      </c>
      <c r="B14" s="17" t="s">
        <v>131</v>
      </c>
      <c r="C14" s="5">
        <f>Priser!$B$19/12</f>
        <v>36320.5</v>
      </c>
      <c r="D14" s="5">
        <f>(Priser!$B$21*Uttag!$B$6^0.5)/5</f>
        <v>0</v>
      </c>
      <c r="E14" s="62">
        <f>IF(Indata!$B$3="Ja",Uttag!$B$5*Priser!$B$22/12,0)</f>
        <v>0</v>
      </c>
      <c r="F14" s="5">
        <f t="shared" si="0"/>
        <v>0</v>
      </c>
      <c r="G14" s="68">
        <f>Uttag!$B$8*Priser!B12</f>
        <v>0</v>
      </c>
      <c r="H14" s="69"/>
      <c r="I14" s="69"/>
      <c r="J14" s="69"/>
      <c r="K14" s="69">
        <f>Uttag!$B$12*Priser!F12</f>
        <v>0</v>
      </c>
      <c r="L14" s="69">
        <f>Uttag!$B$16*Priser!H12</f>
        <v>0</v>
      </c>
      <c r="M14" s="69">
        <f>Uttag!$B27*Priser!J12</f>
        <v>0</v>
      </c>
      <c r="N14" s="70">
        <f>SUMIFS(Uttag!$P:$P,Uttag!$BL:$BL,A14)</f>
        <v>0</v>
      </c>
      <c r="O14" s="5">
        <f>SUMIFS(Uttag!Z:Z,Uttag!BL:BL,A14)</f>
        <v>0</v>
      </c>
      <c r="P14" s="5">
        <f>SUMIFS(Uttag!AC:AC,Uttag!$BL:$BL,A14)</f>
        <v>0</v>
      </c>
      <c r="Q14" s="62">
        <f>U14*Priser!B$24</f>
        <v>0</v>
      </c>
      <c r="R14" s="13">
        <f>U14*Priser!$B$25</f>
        <v>0</v>
      </c>
      <c r="S14" s="11">
        <f t="shared" si="1"/>
        <v>36320.5</v>
      </c>
      <c r="U14" s="63">
        <f>SUMIFS(Uttag!E:E,Uttag!$BL:$BL,$A14)</f>
        <v>0</v>
      </c>
      <c r="V14" s="13">
        <f>_xlfn.MAXIFS(Uttag!G:G,Uttag!BL:BL,A14)</f>
        <v>0</v>
      </c>
      <c r="W14" s="45">
        <f>COUNTIFS(Uttag!P:P,"&gt;0",Uttag!BL:BL,A14)</f>
        <v>0</v>
      </c>
      <c r="X14">
        <f>COUNTIFS(Uttag!K:K,"&gt;0",Uttag!$BL:$BL,$A14)</f>
        <v>0</v>
      </c>
      <c r="Y14">
        <f>COUNTIFS(Uttag!L:L,"&gt;0",Uttag!$BL:$BL,$A14)</f>
        <v>0</v>
      </c>
      <c r="Z14">
        <f>COUNTIFS(Uttag!$BL$5:$BL$369,$A14,Uttag!$V$5:$V$369,"&gt;0")</f>
        <v>0</v>
      </c>
      <c r="AA14" s="46">
        <f>COUNTIFS(Uttag!$BL$5:$BL$369,$A14,Uttag!$W$5:$W$369,"&gt;0")</f>
        <v>0</v>
      </c>
      <c r="AC14" s="55"/>
    </row>
    <row r="15" spans="1:29" ht="15" x14ac:dyDescent="0.25">
      <c r="A15" s="98">
        <v>8</v>
      </c>
      <c r="B15" s="17" t="s">
        <v>132</v>
      </c>
      <c r="C15" s="5">
        <f>Priser!$B$19/12</f>
        <v>36320.5</v>
      </c>
      <c r="D15" s="5">
        <f>(Priser!$B$21*Uttag!$B$6^0.5)/5</f>
        <v>0</v>
      </c>
      <c r="E15" s="62">
        <f>IF(Indata!$B$3="Ja",Uttag!$B$5*Priser!$B$22/12,0)</f>
        <v>0</v>
      </c>
      <c r="F15" s="5">
        <f t="shared" si="0"/>
        <v>0</v>
      </c>
      <c r="G15" s="68">
        <f>Uttag!$B$8*Priser!B13</f>
        <v>0</v>
      </c>
      <c r="H15" s="69"/>
      <c r="I15" s="69"/>
      <c r="J15" s="69"/>
      <c r="K15" s="69">
        <f>Uttag!$B$12*Priser!F13</f>
        <v>0</v>
      </c>
      <c r="L15" s="69">
        <f>Uttag!$B$16*Priser!H13</f>
        <v>0</v>
      </c>
      <c r="M15" s="69">
        <f>Uttag!$B28*Priser!J13</f>
        <v>0</v>
      </c>
      <c r="N15" s="70">
        <f>SUMIFS(Uttag!$P:$P,Uttag!$BL:$BL,A15)</f>
        <v>0</v>
      </c>
      <c r="O15" s="5">
        <f>SUMIFS(Uttag!Z:Z,Uttag!BL:BL,A15)</f>
        <v>0</v>
      </c>
      <c r="P15" s="5">
        <f>SUMIFS(Uttag!AC:AC,Uttag!$BL:$BL,A15)</f>
        <v>0</v>
      </c>
      <c r="Q15" s="62">
        <f>U15*Priser!B$24</f>
        <v>0</v>
      </c>
      <c r="R15" s="13">
        <f>U15*Priser!$B$25</f>
        <v>0</v>
      </c>
      <c r="S15" s="11">
        <f t="shared" si="1"/>
        <v>36320.5</v>
      </c>
      <c r="U15" s="63">
        <f>SUMIFS(Uttag!E:E,Uttag!$BL:$BL,$A15)</f>
        <v>0</v>
      </c>
      <c r="V15" s="13">
        <f>_xlfn.MAXIFS(Uttag!G:G,Uttag!BL:BL,A15)</f>
        <v>0</v>
      </c>
      <c r="W15" s="45">
        <f>COUNTIFS(Uttag!P:P,"&gt;0",Uttag!BL:BL,A15)</f>
        <v>0</v>
      </c>
      <c r="X15">
        <f>COUNTIFS(Uttag!K:K,"&gt;0",Uttag!$BL:$BL,$A15)</f>
        <v>0</v>
      </c>
      <c r="Y15">
        <f>COUNTIFS(Uttag!L:L,"&gt;0",Uttag!$BL:$BL,$A15)</f>
        <v>0</v>
      </c>
      <c r="Z15">
        <f>COUNTIFS(Uttag!$BL$5:$BL$369,$A15,Uttag!$V$5:$V$369,"&gt;0")</f>
        <v>0</v>
      </c>
      <c r="AA15" s="46">
        <f>COUNTIFS(Uttag!$BL$5:$BL$369,$A15,Uttag!$W$5:$W$369,"&gt;0")</f>
        <v>0</v>
      </c>
      <c r="AC15" s="55"/>
    </row>
    <row r="16" spans="1:29" ht="15" x14ac:dyDescent="0.25">
      <c r="A16" s="98">
        <v>9</v>
      </c>
      <c r="B16" s="1" t="s">
        <v>133</v>
      </c>
      <c r="C16" s="5">
        <f>Priser!$B$19/12</f>
        <v>36320.5</v>
      </c>
      <c r="D16" s="5">
        <f>(Priser!$B$21*Uttag!$B$6^0.5)/5</f>
        <v>0</v>
      </c>
      <c r="E16" s="62">
        <f>IF(Indata!$B$3="Ja",Uttag!$B$5*Priser!$B$22/12,0)</f>
        <v>0</v>
      </c>
      <c r="F16" s="5">
        <f t="shared" si="0"/>
        <v>0</v>
      </c>
      <c r="G16" s="71">
        <f>Uttag!$B$8*Priser!B14</f>
        <v>0</v>
      </c>
      <c r="H16" s="72"/>
      <c r="I16" s="72"/>
      <c r="J16" s="72"/>
      <c r="K16" s="72">
        <f>Uttag!$B$12*Priser!F14</f>
        <v>0</v>
      </c>
      <c r="L16" s="72">
        <f>Uttag!$B$16*Priser!H14</f>
        <v>0</v>
      </c>
      <c r="M16" s="72">
        <f>Uttag!$B29*Priser!J14</f>
        <v>0</v>
      </c>
      <c r="N16" s="73">
        <f>SUMIFS(Uttag!$P:$P,Uttag!$BL:$BL,A16)</f>
        <v>0</v>
      </c>
      <c r="O16" s="5">
        <f>SUMIFS(Uttag!Z:Z,Uttag!BL:BL,A16)</f>
        <v>0</v>
      </c>
      <c r="P16" s="5">
        <f>SUMIFS(Uttag!AC:AC,Uttag!$BL:$BL,A16)</f>
        <v>0</v>
      </c>
      <c r="Q16" s="62">
        <f>U16*Priser!B$24</f>
        <v>0</v>
      </c>
      <c r="R16" s="14">
        <f>U16*Priser!$B$25</f>
        <v>0</v>
      </c>
      <c r="S16" s="12">
        <f t="shared" si="1"/>
        <v>36320.5</v>
      </c>
      <c r="U16" s="63">
        <f>SUMIFS(Uttag!E:E,Uttag!$BL:$BL,$A16)</f>
        <v>0</v>
      </c>
      <c r="V16" s="13">
        <f>_xlfn.MAXIFS(Uttag!G:G,Uttag!BL:BL,A16)</f>
        <v>0</v>
      </c>
      <c r="W16" s="45">
        <f>COUNTIFS(Uttag!P:P,"&gt;0",Uttag!BL:BL,A16)</f>
        <v>0</v>
      </c>
      <c r="X16">
        <f>COUNTIFS(Uttag!K:K,"&gt;0",Uttag!$BL:$BL,$A16)</f>
        <v>0</v>
      </c>
      <c r="Y16">
        <f>COUNTIFS(Uttag!L:L,"&gt;0",Uttag!$BL:$BL,$A16)</f>
        <v>0</v>
      </c>
      <c r="Z16">
        <f>COUNTIFS(Uttag!$BL$5:$BL$369,$A16,Uttag!$V$5:$V$369,"&gt;0")</f>
        <v>0</v>
      </c>
      <c r="AA16" s="46">
        <f>COUNTIFS(Uttag!$BL$5:$BL$369,$A16,Uttag!$W$5:$W$369,"&gt;0")</f>
        <v>0</v>
      </c>
      <c r="AC16" s="55"/>
    </row>
    <row r="17" spans="2:33" ht="15" x14ac:dyDescent="0.25">
      <c r="B17" s="18" t="s">
        <v>134</v>
      </c>
      <c r="C17" s="15">
        <f t="shared" ref="C17:E17" si="2">SUM(C5:C16)</f>
        <v>435846</v>
      </c>
      <c r="D17" s="15">
        <f t="shared" si="2"/>
        <v>0</v>
      </c>
      <c r="E17" s="15">
        <f t="shared" si="2"/>
        <v>0</v>
      </c>
      <c r="F17" s="15">
        <f>SUM(F5:F16)</f>
        <v>0</v>
      </c>
      <c r="G17" s="74">
        <f>SUM(G5:G16)</f>
        <v>0</v>
      </c>
      <c r="H17" s="75">
        <f t="shared" ref="H17:N17" si="3">SUM(H5:H16)</f>
        <v>0</v>
      </c>
      <c r="I17" s="75">
        <f t="shared" si="3"/>
        <v>0</v>
      </c>
      <c r="J17" s="75">
        <f t="shared" si="3"/>
        <v>0</v>
      </c>
      <c r="K17" s="75">
        <f t="shared" si="3"/>
        <v>0</v>
      </c>
      <c r="L17" s="75">
        <f t="shared" si="3"/>
        <v>0</v>
      </c>
      <c r="M17" s="75">
        <f t="shared" si="3"/>
        <v>0</v>
      </c>
      <c r="N17" s="76">
        <f t="shared" si="3"/>
        <v>0</v>
      </c>
      <c r="O17" s="15">
        <f t="shared" ref="O17:S17" si="4">SUM(O5:O16)</f>
        <v>0</v>
      </c>
      <c r="P17" s="15">
        <f t="shared" si="4"/>
        <v>0</v>
      </c>
      <c r="Q17" s="15">
        <f t="shared" si="4"/>
        <v>0</v>
      </c>
      <c r="R17" s="15">
        <f t="shared" si="4"/>
        <v>0</v>
      </c>
      <c r="S17" s="16">
        <f t="shared" si="4"/>
        <v>435846</v>
      </c>
      <c r="U17" s="36">
        <f>SUM(U5:U16)</f>
        <v>0</v>
      </c>
      <c r="V17" s="44"/>
      <c r="W17" s="36">
        <f>SUM(W5:W16)</f>
        <v>0</v>
      </c>
      <c r="X17" s="36">
        <f t="shared" ref="X17:Y17" si="5">SUM(X5:X16)</f>
        <v>0</v>
      </c>
      <c r="Y17" s="36">
        <f t="shared" si="5"/>
        <v>0</v>
      </c>
      <c r="Z17" s="37">
        <f>SUM(Z5:Z16)</f>
        <v>0</v>
      </c>
      <c r="AA17" s="44">
        <f>SUM(AA5:AA16)</f>
        <v>0</v>
      </c>
      <c r="AC17" s="56"/>
    </row>
    <row r="18" spans="2:33" x14ac:dyDescent="0.2">
      <c r="C18" s="5"/>
      <c r="D18" s="5"/>
      <c r="E18" s="5"/>
      <c r="F18" s="215"/>
      <c r="G18" s="215"/>
      <c r="H18" s="215"/>
      <c r="I18" s="215"/>
      <c r="J18" s="215"/>
      <c r="K18" s="215"/>
      <c r="L18" s="215"/>
      <c r="M18" s="215"/>
      <c r="N18" s="215"/>
      <c r="O18" s="215"/>
      <c r="P18" s="215"/>
      <c r="Q18" s="5"/>
      <c r="R18" s="5"/>
      <c r="S18" s="5"/>
    </row>
    <row r="19" spans="2:33" x14ac:dyDescent="0.2">
      <c r="C19" s="5"/>
      <c r="D19" s="5"/>
      <c r="E19" s="5"/>
      <c r="F19" s="215"/>
      <c r="G19" s="215"/>
      <c r="H19" s="215"/>
      <c r="I19" s="215"/>
      <c r="J19" s="215"/>
      <c r="K19" s="215"/>
      <c r="L19" s="215"/>
      <c r="M19" s="215"/>
      <c r="N19" s="215"/>
      <c r="O19" s="215"/>
      <c r="P19" s="215"/>
      <c r="Q19" s="5"/>
      <c r="R19" s="5"/>
      <c r="S19" s="5"/>
    </row>
    <row r="20" spans="2:33" x14ac:dyDescent="0.2">
      <c r="G20" s="67"/>
      <c r="H20" s="67"/>
      <c r="I20" s="67"/>
      <c r="J20" s="67"/>
      <c r="K20" s="67"/>
      <c r="L20" s="67"/>
      <c r="M20" s="67"/>
      <c r="N20" s="67"/>
      <c r="S20" s="54"/>
    </row>
    <row r="21" spans="2:33" x14ac:dyDescent="0.2">
      <c r="G21" s="2"/>
      <c r="H21" s="2"/>
      <c r="I21" s="2"/>
      <c r="J21" s="2"/>
      <c r="K21" s="2"/>
      <c r="L21" s="2"/>
      <c r="M21" s="2"/>
      <c r="N21" s="2"/>
    </row>
    <row r="22" spans="2:33" x14ac:dyDescent="0.2">
      <c r="R22" s="5"/>
      <c r="S22" s="5"/>
      <c r="T22" s="5"/>
      <c r="U22" s="5"/>
      <c r="V22" s="5"/>
      <c r="W22" s="5"/>
      <c r="X22" s="5"/>
      <c r="Y22" s="5"/>
      <c r="Z22" s="5"/>
      <c r="AA22" s="5"/>
      <c r="AB22" s="5"/>
      <c r="AC22" s="5"/>
      <c r="AD22" s="5"/>
      <c r="AE22" s="5"/>
      <c r="AF22" s="5"/>
      <c r="AG22" s="5"/>
    </row>
    <row r="23" spans="2:33" x14ac:dyDescent="0.2">
      <c r="R23" s="5"/>
      <c r="S23" s="5"/>
      <c r="T23" s="5"/>
      <c r="U23" s="5"/>
      <c r="V23" s="5"/>
      <c r="W23" s="5"/>
      <c r="X23" s="5"/>
      <c r="Y23" s="5"/>
      <c r="Z23" s="5"/>
      <c r="AA23" s="5"/>
      <c r="AB23" s="5"/>
      <c r="AC23" s="5"/>
      <c r="AD23" s="5"/>
      <c r="AE23" s="5"/>
      <c r="AF23" s="5"/>
      <c r="AG23" s="5"/>
    </row>
    <row r="24" spans="2:33" x14ac:dyDescent="0.2">
      <c r="R24" s="5"/>
      <c r="S24" s="5"/>
      <c r="T24" s="5"/>
      <c r="U24" s="5"/>
      <c r="V24" s="5"/>
      <c r="W24" s="5"/>
      <c r="X24" s="5"/>
      <c r="Y24" s="5"/>
      <c r="Z24" s="5"/>
      <c r="AA24" s="5"/>
      <c r="AB24" s="5"/>
      <c r="AC24" s="5"/>
      <c r="AD24" s="5"/>
      <c r="AE24" s="5"/>
      <c r="AF24" s="5"/>
      <c r="AG24" s="5"/>
    </row>
    <row r="25" spans="2:33" x14ac:dyDescent="0.2">
      <c r="R25" s="5"/>
      <c r="S25" s="5"/>
      <c r="T25" s="5"/>
      <c r="U25" s="5"/>
      <c r="V25" s="5"/>
      <c r="W25" s="5"/>
      <c r="X25" s="5"/>
      <c r="Y25" s="5"/>
      <c r="Z25" s="5"/>
      <c r="AA25" s="5"/>
      <c r="AB25" s="5"/>
      <c r="AC25" s="5"/>
      <c r="AD25" s="5"/>
      <c r="AE25" s="5"/>
      <c r="AF25" s="5"/>
      <c r="AG25" s="5"/>
    </row>
    <row r="26" spans="2:33" x14ac:dyDescent="0.2">
      <c r="R26" s="5"/>
      <c r="S26" s="5"/>
      <c r="T26" s="5"/>
      <c r="U26" s="5"/>
      <c r="V26" s="5"/>
      <c r="W26" s="5"/>
      <c r="X26" s="5"/>
      <c r="Y26" s="5"/>
      <c r="Z26" s="5"/>
      <c r="AA26" s="5"/>
      <c r="AB26" s="5"/>
      <c r="AC26" s="5"/>
      <c r="AD26" s="5"/>
      <c r="AE26" s="5"/>
      <c r="AF26" s="5"/>
      <c r="AG26" s="5"/>
    </row>
    <row r="27" spans="2:33" x14ac:dyDescent="0.2">
      <c r="R27" s="5"/>
      <c r="S27" s="5"/>
      <c r="T27" s="5"/>
      <c r="U27" s="5"/>
      <c r="V27" s="5"/>
      <c r="W27" s="5"/>
      <c r="X27" s="5"/>
      <c r="Y27" s="5"/>
      <c r="Z27" s="5"/>
      <c r="AA27" s="5"/>
      <c r="AB27" s="5"/>
      <c r="AC27" s="5"/>
      <c r="AD27" s="5"/>
      <c r="AE27" s="5"/>
      <c r="AF27" s="5"/>
      <c r="AG27" s="5"/>
    </row>
    <row r="28" spans="2:33" x14ac:dyDescent="0.2">
      <c r="R28" s="5"/>
      <c r="S28" s="5"/>
      <c r="T28" s="5"/>
      <c r="U28" s="5"/>
      <c r="V28" s="5"/>
      <c r="W28" s="5"/>
      <c r="X28" s="5"/>
      <c r="Y28" s="5"/>
      <c r="Z28" s="5"/>
      <c r="AA28" s="5"/>
      <c r="AB28" s="5"/>
      <c r="AC28" s="5"/>
      <c r="AD28" s="5"/>
      <c r="AE28" s="5"/>
      <c r="AF28" s="5"/>
      <c r="AG28" s="5"/>
    </row>
    <row r="29" spans="2:33" x14ac:dyDescent="0.2">
      <c r="R29" s="5"/>
      <c r="S29" s="5"/>
      <c r="T29" s="5"/>
      <c r="U29" s="5"/>
      <c r="V29" s="5"/>
      <c r="W29" s="5"/>
      <c r="X29" s="5"/>
      <c r="Y29" s="5"/>
      <c r="Z29" s="5"/>
      <c r="AA29" s="5"/>
      <c r="AB29" s="5"/>
      <c r="AC29" s="5"/>
      <c r="AD29" s="5"/>
      <c r="AE29" s="5"/>
      <c r="AF29" s="5"/>
      <c r="AG29" s="5"/>
    </row>
    <row r="30" spans="2:33" x14ac:dyDescent="0.2">
      <c r="R30" s="5"/>
      <c r="S30" s="5"/>
      <c r="T30" s="5"/>
      <c r="U30" s="5"/>
      <c r="V30" s="5"/>
      <c r="W30" s="5"/>
      <c r="X30" s="5"/>
      <c r="Y30" s="5"/>
      <c r="Z30" s="5"/>
      <c r="AA30" s="5"/>
      <c r="AB30" s="5"/>
      <c r="AC30" s="5"/>
      <c r="AD30" s="5"/>
      <c r="AE30" s="5"/>
      <c r="AF30" s="5"/>
      <c r="AG30" s="5"/>
    </row>
    <row r="31" spans="2:33" x14ac:dyDescent="0.2">
      <c r="R31" s="5"/>
      <c r="S31" s="5"/>
      <c r="T31" s="5"/>
      <c r="U31" s="5"/>
      <c r="V31" s="5"/>
      <c r="W31" s="5"/>
      <c r="X31" s="5"/>
      <c r="Y31" s="5"/>
      <c r="Z31" s="5"/>
      <c r="AA31" s="5"/>
      <c r="AB31" s="5"/>
      <c r="AC31" s="5"/>
      <c r="AD31" s="5"/>
      <c r="AE31" s="5"/>
      <c r="AF31" s="5"/>
      <c r="AG31" s="5"/>
    </row>
    <row r="32" spans="2:33" x14ac:dyDescent="0.2">
      <c r="R32" s="5"/>
      <c r="S32" s="5"/>
      <c r="T32" s="5"/>
      <c r="U32" s="5"/>
      <c r="V32" s="5"/>
      <c r="W32" s="5"/>
      <c r="X32" s="5"/>
      <c r="Y32" s="5"/>
      <c r="Z32" s="5"/>
      <c r="AA32" s="5"/>
      <c r="AB32" s="5"/>
      <c r="AC32" s="5"/>
      <c r="AD32" s="5"/>
      <c r="AE32" s="5"/>
      <c r="AF32" s="5"/>
      <c r="AG32" s="5"/>
    </row>
    <row r="33" spans="1:33" x14ac:dyDescent="0.2">
      <c r="R33" s="5"/>
      <c r="S33" s="5"/>
      <c r="T33" s="5"/>
      <c r="U33" s="5"/>
      <c r="V33" s="5"/>
      <c r="W33" s="5"/>
      <c r="X33" s="5"/>
      <c r="Y33" s="5"/>
      <c r="Z33" s="5"/>
      <c r="AA33" s="5"/>
      <c r="AB33" s="5"/>
      <c r="AC33" s="5"/>
      <c r="AD33" s="5"/>
      <c r="AE33" s="5"/>
      <c r="AF33" s="5"/>
      <c r="AG33" s="5"/>
    </row>
    <row r="34" spans="1:33" x14ac:dyDescent="0.2">
      <c r="G34" s="5"/>
      <c r="H34" s="5"/>
      <c r="I34" s="5"/>
      <c r="J34" s="5"/>
      <c r="K34" s="5"/>
      <c r="L34" s="5"/>
      <c r="M34" s="5"/>
      <c r="N34" s="5"/>
      <c r="R34" s="5"/>
      <c r="S34" s="5"/>
      <c r="T34" s="5"/>
      <c r="U34" s="5"/>
      <c r="V34" s="5"/>
      <c r="W34" s="5"/>
      <c r="X34" s="5"/>
      <c r="Y34" s="5"/>
      <c r="Z34" s="5"/>
      <c r="AA34" s="5"/>
      <c r="AB34" s="5"/>
      <c r="AC34" s="5"/>
      <c r="AD34" s="5"/>
      <c r="AE34" s="5"/>
      <c r="AF34" s="5"/>
      <c r="AG34" s="5"/>
    </row>
    <row r="35" spans="1:33" x14ac:dyDescent="0.2">
      <c r="C35" s="5"/>
      <c r="D35" s="5"/>
      <c r="Q35" s="5"/>
      <c r="R35" s="5"/>
      <c r="S35" s="5"/>
      <c r="T35" s="5"/>
      <c r="U35" s="5"/>
      <c r="V35" s="5"/>
      <c r="W35" s="5"/>
      <c r="X35" s="5"/>
      <c r="Y35" s="5"/>
      <c r="Z35" s="5"/>
      <c r="AA35" s="5"/>
      <c r="AB35" s="5"/>
      <c r="AC35" s="5"/>
      <c r="AD35" s="5"/>
      <c r="AE35" s="5"/>
      <c r="AF35" s="5"/>
      <c r="AG35" s="5"/>
    </row>
    <row r="36" spans="1:33" x14ac:dyDescent="0.2">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row>
    <row r="37" spans="1:33" x14ac:dyDescent="0.2">
      <c r="A37" s="101"/>
      <c r="AB37" s="5"/>
      <c r="AC37" s="5"/>
      <c r="AD37" s="5"/>
      <c r="AE37" s="5"/>
      <c r="AF37" s="5"/>
      <c r="AG37" s="5"/>
    </row>
    <row r="38" spans="1:33" x14ac:dyDescent="0.2">
      <c r="A38" s="101"/>
      <c r="AB38" s="5"/>
      <c r="AC38" s="5"/>
      <c r="AD38" s="5"/>
      <c r="AE38" s="5"/>
      <c r="AF38" s="5"/>
      <c r="AG38" s="5"/>
    </row>
    <row r="39" spans="1:33" x14ac:dyDescent="0.2">
      <c r="D39" s="5"/>
    </row>
    <row r="40" spans="1:33" x14ac:dyDescent="0.2">
      <c r="D40" s="5"/>
    </row>
    <row r="41" spans="1:33" x14ac:dyDescent="0.2">
      <c r="D41" s="5"/>
    </row>
    <row r="42" spans="1:33" x14ac:dyDescent="0.2">
      <c r="D42" s="5"/>
    </row>
    <row r="43" spans="1:33" x14ac:dyDescent="0.2">
      <c r="A43" s="101"/>
      <c r="D43" s="5"/>
      <c r="F43" s="5"/>
      <c r="G43" s="5"/>
      <c r="H43" s="5"/>
      <c r="I43" s="5"/>
      <c r="J43" s="5"/>
      <c r="K43" s="5"/>
      <c r="L43" s="5"/>
      <c r="M43" s="5"/>
      <c r="N43" s="5"/>
      <c r="P43" s="8"/>
    </row>
    <row r="44" spans="1:33" x14ac:dyDescent="0.2">
      <c r="A44" s="101"/>
      <c r="D44" s="5"/>
      <c r="F44" s="5"/>
      <c r="G44" s="5"/>
      <c r="H44" s="5"/>
      <c r="I44" s="5"/>
      <c r="J44" s="5"/>
      <c r="K44" s="5"/>
      <c r="L44" s="5"/>
      <c r="M44" s="5"/>
      <c r="N44" s="5"/>
      <c r="P44" s="8"/>
    </row>
    <row r="45" spans="1:33" x14ac:dyDescent="0.2">
      <c r="A45" s="101"/>
      <c r="D45" s="5"/>
      <c r="F45" s="5"/>
      <c r="G45" s="5"/>
      <c r="H45" s="5"/>
      <c r="I45" s="5"/>
      <c r="J45" s="5"/>
      <c r="K45" s="5"/>
      <c r="L45" s="5"/>
      <c r="M45" s="5"/>
      <c r="N45" s="5"/>
      <c r="P45" s="8"/>
    </row>
    <row r="46" spans="1:33" x14ac:dyDescent="0.2">
      <c r="A46" s="101"/>
      <c r="D46" s="5"/>
      <c r="F46" s="5"/>
      <c r="G46" s="5"/>
      <c r="H46" s="5"/>
      <c r="I46" s="5"/>
      <c r="J46" s="5"/>
      <c r="K46" s="5"/>
      <c r="L46" s="5"/>
      <c r="M46" s="5"/>
      <c r="N46" s="5"/>
      <c r="P46" s="8"/>
    </row>
    <row r="47" spans="1:33" x14ac:dyDescent="0.2">
      <c r="A47" s="101"/>
      <c r="D47" s="5"/>
      <c r="F47" s="5"/>
      <c r="G47" s="5"/>
      <c r="H47" s="5"/>
      <c r="I47" s="5"/>
      <c r="J47" s="5"/>
      <c r="K47" s="5"/>
      <c r="L47" s="5"/>
      <c r="M47" s="5"/>
      <c r="N47" s="5"/>
      <c r="P47" s="8"/>
    </row>
    <row r="48" spans="1:33" x14ac:dyDescent="0.2">
      <c r="A48" s="101"/>
      <c r="D48" s="5"/>
      <c r="F48" s="5"/>
      <c r="G48" s="5"/>
      <c r="H48" s="5"/>
      <c r="I48" s="5"/>
      <c r="J48" s="5"/>
      <c r="K48" s="5"/>
      <c r="L48" s="5"/>
      <c r="M48" s="5"/>
      <c r="N48" s="5"/>
      <c r="P48" s="8"/>
    </row>
    <row r="49" spans="1:27" x14ac:dyDescent="0.2">
      <c r="A49" s="101"/>
      <c r="D49" s="5"/>
      <c r="F49" s="5"/>
      <c r="G49" s="5"/>
      <c r="H49" s="5"/>
      <c r="I49" s="5"/>
      <c r="J49" s="5"/>
      <c r="K49" s="5"/>
      <c r="L49" s="5"/>
      <c r="M49" s="5"/>
      <c r="N49" s="5"/>
      <c r="P49" s="8"/>
    </row>
    <row r="50" spans="1:27" x14ac:dyDescent="0.2">
      <c r="A50" s="101"/>
      <c r="D50" s="5"/>
      <c r="F50" s="5"/>
      <c r="G50" s="5"/>
      <c r="H50" s="5"/>
      <c r="I50" s="5"/>
      <c r="J50" s="5"/>
      <c r="K50" s="5"/>
      <c r="L50" s="5"/>
      <c r="M50" s="5"/>
      <c r="N50" s="5"/>
      <c r="P50" s="8"/>
    </row>
    <row r="51" spans="1:27" x14ac:dyDescent="0.2">
      <c r="A51" s="101"/>
      <c r="B51" s="5"/>
      <c r="C51" s="5"/>
      <c r="D51" s="5"/>
      <c r="F51" s="5"/>
      <c r="G51" s="5"/>
      <c r="H51" s="5"/>
      <c r="I51" s="5"/>
      <c r="J51" s="5"/>
      <c r="K51" s="5"/>
      <c r="L51" s="5"/>
      <c r="M51" s="5"/>
      <c r="N51" s="5"/>
      <c r="P51" s="8"/>
    </row>
    <row r="52" spans="1:27" x14ac:dyDescent="0.2">
      <c r="A52" s="101"/>
      <c r="B52" s="5"/>
      <c r="C52" s="5"/>
      <c r="D52" s="5"/>
      <c r="F52" s="5"/>
      <c r="G52" s="5"/>
      <c r="H52" s="5"/>
      <c r="I52" s="5"/>
      <c r="J52" s="5"/>
      <c r="K52" s="5"/>
      <c r="L52" s="5"/>
      <c r="M52" s="5"/>
      <c r="N52" s="5"/>
      <c r="P52" s="8"/>
    </row>
    <row r="53" spans="1:27" x14ac:dyDescent="0.2">
      <c r="A53" s="101"/>
      <c r="B53" s="5"/>
      <c r="C53" s="5"/>
      <c r="D53" s="5"/>
      <c r="F53" s="5"/>
      <c r="G53" s="5"/>
      <c r="H53" s="5"/>
      <c r="I53" s="5"/>
      <c r="J53" s="5"/>
      <c r="K53" s="5"/>
      <c r="L53" s="5"/>
      <c r="M53" s="5"/>
      <c r="N53" s="5"/>
      <c r="P53" s="8"/>
    </row>
    <row r="54" spans="1:27" x14ac:dyDescent="0.2">
      <c r="A54" s="101"/>
      <c r="B54" s="5"/>
      <c r="C54" s="5"/>
      <c r="D54" s="5"/>
      <c r="F54" s="5"/>
      <c r="G54" s="5"/>
      <c r="H54" s="5"/>
      <c r="I54" s="5"/>
      <c r="J54" s="5"/>
      <c r="K54" s="5"/>
      <c r="L54" s="5"/>
      <c r="M54" s="5"/>
      <c r="N54" s="5"/>
      <c r="P54" s="8"/>
    </row>
    <row r="55" spans="1:27" x14ac:dyDescent="0.2">
      <c r="A55" s="101"/>
      <c r="B55" s="5"/>
      <c r="C55" s="5"/>
      <c r="D55" s="5"/>
      <c r="Q55" s="8"/>
    </row>
    <row r="56" spans="1:27" x14ac:dyDescent="0.2">
      <c r="A56" s="101"/>
    </row>
    <row r="57" spans="1:27" x14ac:dyDescent="0.2">
      <c r="A57" s="101"/>
    </row>
    <row r="58" spans="1:27" x14ac:dyDescent="0.2">
      <c r="A58" s="101"/>
    </row>
    <row r="59" spans="1:27" x14ac:dyDescent="0.2">
      <c r="A59" s="101"/>
    </row>
    <row r="60" spans="1:27" x14ac:dyDescent="0.2">
      <c r="A60" s="101"/>
      <c r="P60" s="215"/>
      <c r="R60" s="219"/>
      <c r="S60" s="219"/>
      <c r="T60" s="219"/>
      <c r="U60" s="219"/>
      <c r="V60" s="219"/>
      <c r="W60" s="219"/>
      <c r="X60" s="219"/>
      <c r="Y60" s="219"/>
      <c r="Z60" s="219"/>
      <c r="AA60" s="219"/>
    </row>
    <row r="61" spans="1:27" x14ac:dyDescent="0.2">
      <c r="A61" s="101"/>
      <c r="P61" s="215"/>
      <c r="R61" s="219"/>
      <c r="S61" s="219"/>
      <c r="T61" s="219"/>
      <c r="U61" s="219"/>
      <c r="V61" s="219"/>
      <c r="W61" s="219"/>
      <c r="X61" s="219"/>
      <c r="Y61" s="219"/>
      <c r="Z61" s="219"/>
      <c r="AA61" s="219"/>
    </row>
    <row r="62" spans="1:27" x14ac:dyDescent="0.2">
      <c r="A62" s="101"/>
      <c r="P62" s="215"/>
      <c r="R62" s="215"/>
      <c r="S62" s="215"/>
      <c r="T62" s="215"/>
      <c r="U62" s="215"/>
      <c r="V62" s="215"/>
      <c r="W62" s="215"/>
      <c r="X62" s="215"/>
      <c r="Y62" s="215"/>
      <c r="Z62" s="215"/>
      <c r="AA62" s="215"/>
    </row>
    <row r="63" spans="1:27" x14ac:dyDescent="0.2">
      <c r="A63" s="101" t="s">
        <v>135</v>
      </c>
      <c r="P63" s="5"/>
      <c r="R63" s="9"/>
      <c r="S63" s="9"/>
      <c r="T63" s="9"/>
      <c r="U63" s="9"/>
      <c r="V63" s="9"/>
      <c r="W63" s="9"/>
      <c r="X63" s="9"/>
      <c r="Y63" s="9"/>
      <c r="Z63" s="9"/>
      <c r="AA63" s="9"/>
    </row>
    <row r="64" spans="1:27" x14ac:dyDescent="0.2">
      <c r="A64" s="101" t="s">
        <v>136</v>
      </c>
      <c r="P64" s="5"/>
      <c r="R64" s="9"/>
      <c r="S64" s="9"/>
      <c r="T64" s="9"/>
      <c r="U64" s="9"/>
      <c r="V64" s="9"/>
      <c r="W64" s="9"/>
      <c r="X64" s="9"/>
      <c r="Y64" s="9"/>
      <c r="Z64" s="9"/>
      <c r="AA64" s="9"/>
    </row>
    <row r="65" spans="1:27" x14ac:dyDescent="0.2">
      <c r="A65" s="101" t="s">
        <v>137</v>
      </c>
      <c r="P65" s="5"/>
      <c r="R65" s="9"/>
      <c r="S65" s="9"/>
      <c r="T65" s="9"/>
      <c r="U65" s="9"/>
      <c r="V65" s="9"/>
      <c r="W65" s="9"/>
      <c r="X65" s="9"/>
      <c r="Y65" s="9"/>
      <c r="Z65" s="9"/>
      <c r="AA65" s="9"/>
    </row>
    <row r="66" spans="1:27" x14ac:dyDescent="0.2">
      <c r="A66" s="101" t="s">
        <v>138</v>
      </c>
      <c r="P66" s="5"/>
      <c r="R66" s="9"/>
      <c r="S66" s="9"/>
      <c r="T66" s="9"/>
      <c r="U66" s="9"/>
      <c r="V66" s="9"/>
      <c r="W66" s="9"/>
      <c r="X66" s="9"/>
      <c r="Y66" s="9"/>
      <c r="Z66" s="9"/>
      <c r="AA66" s="9"/>
    </row>
    <row r="67" spans="1:27" x14ac:dyDescent="0.2">
      <c r="A67" s="101" t="s">
        <v>139</v>
      </c>
      <c r="P67" s="5"/>
      <c r="R67" s="9"/>
      <c r="S67" s="9"/>
      <c r="T67" s="9"/>
      <c r="U67" s="9"/>
      <c r="V67" s="9"/>
      <c r="W67" s="9"/>
      <c r="X67" s="9"/>
      <c r="Y67" s="9"/>
      <c r="Z67" s="9"/>
      <c r="AA67" s="9"/>
    </row>
    <row r="68" spans="1:27" x14ac:dyDescent="0.2">
      <c r="A68" s="101" t="s">
        <v>140</v>
      </c>
      <c r="P68" s="5"/>
      <c r="R68" s="9"/>
      <c r="S68" s="9"/>
      <c r="T68" s="9"/>
      <c r="U68" s="9"/>
      <c r="V68" s="9"/>
      <c r="W68" s="9"/>
      <c r="X68" s="9"/>
      <c r="Y68" s="9"/>
      <c r="Z68" s="9"/>
    </row>
    <row r="69" spans="1:27" x14ac:dyDescent="0.2">
      <c r="A69" s="101" t="s">
        <v>141</v>
      </c>
      <c r="P69" s="5"/>
      <c r="R69" s="9"/>
      <c r="S69" s="9"/>
      <c r="U69" s="9"/>
      <c r="V69" s="9"/>
      <c r="W69" s="9"/>
      <c r="X69" s="9"/>
      <c r="Y69" s="9"/>
    </row>
    <row r="70" spans="1:27" x14ac:dyDescent="0.2">
      <c r="A70" s="101" t="s">
        <v>142</v>
      </c>
      <c r="P70" s="5"/>
      <c r="R70" s="9"/>
      <c r="S70" s="9"/>
      <c r="U70" s="9"/>
      <c r="V70" s="9"/>
      <c r="W70" s="9"/>
      <c r="X70" s="9"/>
      <c r="Y70" s="9"/>
    </row>
    <row r="71" spans="1:27" x14ac:dyDescent="0.2">
      <c r="A71" s="101" t="s">
        <v>143</v>
      </c>
      <c r="P71" s="5"/>
      <c r="R71" s="9"/>
      <c r="S71" s="9"/>
      <c r="U71" s="9"/>
      <c r="V71" s="9"/>
      <c r="W71" s="9"/>
      <c r="X71" s="9"/>
      <c r="Y71" s="9"/>
    </row>
    <row r="72" spans="1:27" x14ac:dyDescent="0.2">
      <c r="A72" s="101" t="s">
        <v>144</v>
      </c>
      <c r="P72" s="5"/>
      <c r="R72" s="9"/>
      <c r="S72" s="9"/>
      <c r="U72" s="9"/>
      <c r="V72" s="9"/>
      <c r="W72" s="9"/>
      <c r="X72" s="9"/>
      <c r="Y72" s="9"/>
    </row>
    <row r="73" spans="1:27" x14ac:dyDescent="0.2">
      <c r="A73" s="101" t="s">
        <v>145</v>
      </c>
      <c r="P73" s="5"/>
      <c r="R73" s="9"/>
      <c r="S73" s="9"/>
      <c r="U73" s="9"/>
      <c r="V73" s="9"/>
      <c r="W73" s="9"/>
      <c r="X73" s="9"/>
      <c r="Y73" s="9"/>
    </row>
    <row r="74" spans="1:27" x14ac:dyDescent="0.2">
      <c r="A74" s="101" t="s">
        <v>146</v>
      </c>
      <c r="P74" s="5"/>
      <c r="R74" s="9"/>
      <c r="S74" s="9"/>
      <c r="U74" s="9"/>
      <c r="V74" s="9"/>
      <c r="W74" s="9"/>
      <c r="X74" s="9"/>
      <c r="Y74" s="9"/>
    </row>
    <row r="75" spans="1:27" x14ac:dyDescent="0.2">
      <c r="A75" s="101"/>
    </row>
  </sheetData>
  <sheetProtection formatColumns="0"/>
  <mergeCells count="6">
    <mergeCell ref="G2:N2"/>
    <mergeCell ref="R61:U61"/>
    <mergeCell ref="V61:AA61"/>
    <mergeCell ref="R60:AA60"/>
    <mergeCell ref="B1:S1"/>
    <mergeCell ref="U1:AA1"/>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762FD-35D7-4D61-A230-402B8FD37374}">
  <sheetPr>
    <tabColor theme="2" tint="0.59999389629810485"/>
  </sheetPr>
  <dimension ref="A1:D23"/>
  <sheetViews>
    <sheetView zoomScale="90" zoomScaleNormal="90" workbookViewId="0">
      <selection activeCell="B28" sqref="B28"/>
    </sheetView>
  </sheetViews>
  <sheetFormatPr defaultRowHeight="14.25" x14ac:dyDescent="0.2"/>
  <cols>
    <col min="1" max="1" width="38.375" bestFit="1" customWidth="1"/>
    <col min="2" max="2" width="28.5" bestFit="1" customWidth="1"/>
    <col min="3" max="3" width="7.75" bestFit="1" customWidth="1"/>
    <col min="4" max="4" width="55.625" customWidth="1"/>
    <col min="5" max="5" width="15.625" customWidth="1"/>
  </cols>
  <sheetData>
    <row r="1" spans="1:4" ht="57" x14ac:dyDescent="0.2">
      <c r="B1" s="185" t="s">
        <v>147</v>
      </c>
      <c r="D1" s="97" t="s">
        <v>148</v>
      </c>
    </row>
    <row r="3" spans="1:4" ht="15" x14ac:dyDescent="0.25">
      <c r="A3" s="24" t="s">
        <v>149</v>
      </c>
    </row>
    <row r="4" spans="1:4" x14ac:dyDescent="0.2">
      <c r="A4" s="51"/>
      <c r="B4" s="94" t="s">
        <v>62</v>
      </c>
    </row>
    <row r="5" spans="1:4" x14ac:dyDescent="0.2">
      <c r="A5" s="45"/>
      <c r="B5" s="46" t="s">
        <v>60</v>
      </c>
    </row>
    <row r="6" spans="1:4" x14ac:dyDescent="0.2">
      <c r="A6" s="45"/>
      <c r="B6" s="46"/>
    </row>
    <row r="7" spans="1:4" x14ac:dyDescent="0.2">
      <c r="A7" s="45" t="s">
        <v>150</v>
      </c>
      <c r="B7" s="46"/>
    </row>
    <row r="8" spans="1:4" x14ac:dyDescent="0.2">
      <c r="A8" s="47" t="s">
        <v>151</v>
      </c>
      <c r="B8" s="48"/>
    </row>
    <row r="10" spans="1:4" ht="15" x14ac:dyDescent="0.25">
      <c r="A10" s="24" t="s">
        <v>152</v>
      </c>
    </row>
    <row r="11" spans="1:4" x14ac:dyDescent="0.2">
      <c r="A11" s="51" t="s">
        <v>153</v>
      </c>
      <c r="B11" s="183" t="s">
        <v>160</v>
      </c>
    </row>
    <row r="12" spans="1:4" ht="13.5" customHeight="1" x14ac:dyDescent="0.2">
      <c r="A12" s="47" t="s">
        <v>154</v>
      </c>
      <c r="B12" s="184">
        <v>46296</v>
      </c>
    </row>
    <row r="20" spans="1:3" ht="15" x14ac:dyDescent="0.25">
      <c r="A20" s="24" t="s">
        <v>155</v>
      </c>
    </row>
    <row r="21" spans="1:3" x14ac:dyDescent="0.2">
      <c r="A21" s="51"/>
      <c r="B21" s="25" t="s">
        <v>156</v>
      </c>
      <c r="C21" s="94" t="s">
        <v>157</v>
      </c>
    </row>
    <row r="22" spans="1:3" x14ac:dyDescent="0.2">
      <c r="A22" s="45" t="s">
        <v>158</v>
      </c>
      <c r="B22" s="181">
        <v>46319</v>
      </c>
      <c r="C22" s="46">
        <v>1</v>
      </c>
    </row>
    <row r="23" spans="1:3" x14ac:dyDescent="0.2">
      <c r="A23" s="47" t="s">
        <v>159</v>
      </c>
      <c r="B23" s="182">
        <v>46473</v>
      </c>
      <c r="C23" s="48">
        <v>-1</v>
      </c>
    </row>
  </sheetData>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315499e-c777-45e7-aaef-28dae366f26e">
      <Terms xmlns="http://schemas.microsoft.com/office/infopath/2007/PartnerControls"/>
    </lcf76f155ced4ddcb4097134ff3c332f>
    <TaxCatchAll xmlns="d55ca05b-1f5c-4f13-a0f7-5082ac1dfee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B2158869C8614783C79083BD0865FA" ma:contentTypeVersion="13" ma:contentTypeDescription="Create a new document." ma:contentTypeScope="" ma:versionID="c147825af9b84ed91edda8c80693a205">
  <xsd:schema xmlns:xsd="http://www.w3.org/2001/XMLSchema" xmlns:xs="http://www.w3.org/2001/XMLSchema" xmlns:p="http://schemas.microsoft.com/office/2006/metadata/properties" xmlns:ns2="0315499e-c777-45e7-aaef-28dae366f26e" xmlns:ns3="d55ca05b-1f5c-4f13-a0f7-5082ac1dfee9" targetNamespace="http://schemas.microsoft.com/office/2006/metadata/properties" ma:root="true" ma:fieldsID="584870995a05db9b5c8b83e2faf70b43" ns2:_="" ns3:_="">
    <xsd:import namespace="0315499e-c777-45e7-aaef-28dae366f26e"/>
    <xsd:import namespace="d55ca05b-1f5c-4f13-a0f7-5082ac1dfee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15499e-c777-45e7-aaef-28dae366f2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30052cb-440a-4c55-9028-1608445fccd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5ca05b-1f5c-4f13-a0f7-5082ac1dfee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6f1a982-69fa-4f87-8bb9-5658bf82ec30}" ma:internalName="TaxCatchAll" ma:showField="CatchAllData" ma:web="d55ca05b-1f5c-4f13-a0f7-5082ac1dfe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831272-553F-49E3-96A7-1A4C2C45E5DE}">
  <ds:schemaRefs>
    <ds:schemaRef ds:uri="http://schemas.microsoft.com/sharepoint/v3/contenttype/forms"/>
  </ds:schemaRefs>
</ds:datastoreItem>
</file>

<file path=customXml/itemProps2.xml><?xml version="1.0" encoding="utf-8"?>
<ds:datastoreItem xmlns:ds="http://schemas.openxmlformats.org/officeDocument/2006/customXml" ds:itemID="{884025B5-7DF9-4C0A-883E-7C27BC190A32}">
  <ds:schemaRefs>
    <ds:schemaRef ds:uri="http://schemas.microsoft.com/office/2006/metadata/properties"/>
    <ds:schemaRef ds:uri="http://schemas.microsoft.com/office/infopath/2007/PartnerControls"/>
    <ds:schemaRef ds:uri="0315499e-c777-45e7-aaef-28dae366f26e"/>
    <ds:schemaRef ds:uri="d55ca05b-1f5c-4f13-a0f7-5082ac1dfee9"/>
  </ds:schemaRefs>
</ds:datastoreItem>
</file>

<file path=customXml/itemProps3.xml><?xml version="1.0" encoding="utf-8"?>
<ds:datastoreItem xmlns:ds="http://schemas.openxmlformats.org/officeDocument/2006/customXml" ds:itemID="{56971BC0-A93D-40A3-8871-ED6F36807C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15499e-c777-45e7-aaef-28dae366f26e"/>
    <ds:schemaRef ds:uri="d55ca05b-1f5c-4f13-a0f7-5082ac1dfe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7</vt:i4>
      </vt:variant>
    </vt:vector>
  </HeadingPairs>
  <TitlesOfParts>
    <vt:vector size="7" baseType="lpstr">
      <vt:lpstr>INFO</vt:lpstr>
      <vt:lpstr>Priser</vt:lpstr>
      <vt:lpstr>Indata</vt:lpstr>
      <vt:lpstr>Förbrukning</vt:lpstr>
      <vt:lpstr>Uttag</vt:lpstr>
      <vt:lpstr>Sammanställning </vt:lpstr>
      <vt:lpstr>Listor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2016-05-23T12:40:23Z</dcterms:created>
  <dcterms:modified xsi:type="dcterms:W3CDTF">2026-08-26T10:07:12Z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0x010100F7B2158869C8614783C79083BD0865FA</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